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briggs\OneDrive - MSH\Documents\Synchronized Files\General MSH-CPM\Gates MNCH\RMNCH quantification\drafts\editing and translation process\RMNCH Files.French version\"/>
    </mc:Choice>
  </mc:AlternateContent>
  <xr:revisionPtr revIDLastSave="0" documentId="13_ncr:1_{E646A6B7-1C5C-469E-ADC6-27F5263E91C9}" xr6:coauthVersionLast="47" xr6:coauthVersionMax="47" xr10:uidLastSave="{00000000-0000-0000-0000-000000000000}"/>
  <bookViews>
    <workbookView xWindow="-120" yWindow="-120" windowWidth="29040" windowHeight="15720" firstSheet="7" activeTab="14" xr2:uid="{00000000-000D-0000-FFFF-FFFF00000000}"/>
  </bookViews>
  <sheets>
    <sheet name="PCU" sheetId="1" r:id="rId1"/>
    <sheet name="Implants" sheetId="3" r:id="rId2"/>
    <sheet name="Préservatif féminin" sheetId="2" r:id="rId3"/>
    <sheet name="HPP" sheetId="4" r:id="rId4"/>
    <sheet name="Draps calibrés" sheetId="16" r:id="rId5"/>
    <sheet name="Hypertension sévère" sheetId="5" r:id="rId6"/>
    <sheet name="Éclampsie" sheetId="6" r:id="rId7"/>
    <sheet name="SDR-CP" sheetId="7" r:id="rId8"/>
    <sheet name="Réanimation" sheetId="10" r:id="rId9"/>
    <sheet name="Soins du cordon - CHX" sheetId="8" r:id="rId10"/>
    <sheet name="IBPG" sheetId="9" r:id="rId11"/>
    <sheet name="Pneumonie" sheetId="11" r:id="rId12"/>
    <sheet name="Pneumonie (simplifiée)" sheetId="12" r:id="rId13"/>
    <sheet name="Diarrhée" sheetId="13" r:id="rId14"/>
    <sheet name="Diarrhée (simplifiée)" sheetId="14" r:id="rId15"/>
    <sheet name="PSBI-VSD  (Filled)" sheetId="15" state="hidden" r:id="rId16"/>
  </sheets>
  <definedNames>
    <definedName name="_xlnm.Print_Area" localSheetId="3">HPP!$A$1:$H$56</definedName>
    <definedName name="_xlnm.Print_Area" localSheetId="5">'Hypertension sévère'!$A$1:$G$44</definedName>
    <definedName name="_xlnm.Print_Area" localSheetId="9">'Soins du cordon - CHX'!$A$1:$F$19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9" roundtripDataSignature="AMtx7mh8uOyIe2/hZJZ1r+SxX8WVu7N+9g=="/>
    </ext>
  </extLst>
</workbook>
</file>

<file path=xl/calcChain.xml><?xml version="1.0" encoding="utf-8"?>
<calcChain xmlns="http://schemas.openxmlformats.org/spreadsheetml/2006/main">
  <c r="E3" i="16" l="1"/>
  <c r="E4" i="16" s="1"/>
  <c r="E5" i="16" s="1"/>
  <c r="D56" i="4"/>
  <c r="D55" i="4"/>
  <c r="D54" i="4"/>
  <c r="D50" i="4"/>
  <c r="E11" i="16"/>
  <c r="F11" i="16" s="1"/>
  <c r="E9" i="16"/>
  <c r="F9" i="16" s="1"/>
  <c r="E7" i="16"/>
  <c r="F7" i="16" s="1"/>
  <c r="D4" i="16"/>
  <c r="D5" i="16" s="1"/>
  <c r="D6" i="16" s="1"/>
  <c r="D8" i="16" s="1"/>
  <c r="D10" i="16" s="1"/>
  <c r="D13" i="16" s="1"/>
  <c r="E6" i="16" l="1"/>
  <c r="E8" i="16" s="1"/>
  <c r="E10" i="16" s="1"/>
  <c r="E13" i="16" s="1"/>
  <c r="F3" i="16"/>
  <c r="F4" i="16" s="1"/>
  <c r="F5" i="16" s="1"/>
  <c r="F6" i="16" s="1"/>
  <c r="F8" i="16" s="1"/>
  <c r="F10" i="16" s="1"/>
  <c r="F13" i="16" s="1"/>
  <c r="D17" i="12" l="1"/>
  <c r="D23" i="11"/>
  <c r="D19" i="11"/>
  <c r="F18" i="6"/>
  <c r="F28" i="6" s="1"/>
  <c r="E18" i="6"/>
  <c r="D18" i="6"/>
  <c r="E28" i="6"/>
  <c r="D28" i="6"/>
  <c r="F25" i="6"/>
  <c r="E25" i="6"/>
  <c r="D25" i="6"/>
  <c r="F26" i="6"/>
  <c r="E26" i="6"/>
  <c r="E19" i="6"/>
  <c r="F19" i="6" s="1"/>
  <c r="F22" i="3"/>
  <c r="E22" i="3"/>
  <c r="E6" i="1"/>
  <c r="F6" i="1" s="1"/>
  <c r="E7" i="1"/>
  <c r="F7" i="1" s="1"/>
  <c r="E8" i="1"/>
  <c r="F8" i="1"/>
  <c r="E9" i="1"/>
  <c r="F9" i="1" s="1"/>
  <c r="D23" i="15" l="1"/>
  <c r="D19" i="15"/>
  <c r="D15" i="15"/>
  <c r="D11" i="15"/>
  <c r="E4" i="15"/>
  <c r="E5" i="15" s="1"/>
  <c r="E7" i="15" s="1"/>
  <c r="F3" i="15"/>
  <c r="G3" i="15" s="1"/>
  <c r="G4" i="15" s="1"/>
  <c r="G5" i="15" s="1"/>
  <c r="G7" i="15" s="1"/>
  <c r="F7" i="14"/>
  <c r="G7" i="14" s="1"/>
  <c r="E4" i="14"/>
  <c r="E5" i="14" s="1"/>
  <c r="E6" i="14" s="1"/>
  <c r="E9" i="14" s="1"/>
  <c r="F3" i="14"/>
  <c r="F4" i="14" s="1"/>
  <c r="F5" i="14" s="1"/>
  <c r="F14" i="13"/>
  <c r="G14" i="13" s="1"/>
  <c r="F12" i="13"/>
  <c r="G12" i="13" s="1"/>
  <c r="F10" i="13"/>
  <c r="G10" i="13" s="1"/>
  <c r="F7" i="13"/>
  <c r="G7" i="13" s="1"/>
  <c r="E4" i="13"/>
  <c r="E5" i="13" s="1"/>
  <c r="E6" i="13" s="1"/>
  <c r="F3" i="13"/>
  <c r="G3" i="13" s="1"/>
  <c r="G4" i="13" s="1"/>
  <c r="G5" i="13" s="1"/>
  <c r="C24" i="12"/>
  <c r="F12" i="12"/>
  <c r="G12" i="12" s="1"/>
  <c r="F10" i="12"/>
  <c r="G10" i="12" s="1"/>
  <c r="F7" i="12"/>
  <c r="G7" i="12" s="1"/>
  <c r="D5" i="12"/>
  <c r="E4" i="12"/>
  <c r="F3" i="12"/>
  <c r="F4" i="12" s="1"/>
  <c r="C33" i="11"/>
  <c r="F14" i="11"/>
  <c r="G14" i="11" s="1"/>
  <c r="F12" i="11"/>
  <c r="G12" i="11" s="1"/>
  <c r="F10" i="11"/>
  <c r="F7" i="11"/>
  <c r="D5" i="11"/>
  <c r="E4" i="11"/>
  <c r="F3" i="11"/>
  <c r="G3" i="11" s="1"/>
  <c r="G4" i="11" s="1"/>
  <c r="E6" i="10"/>
  <c r="F6" i="10" s="1"/>
  <c r="D4" i="10"/>
  <c r="D5" i="10" s="1"/>
  <c r="D7" i="10" s="1"/>
  <c r="D8" i="10" s="1"/>
  <c r="D10" i="10" s="1"/>
  <c r="E3" i="10"/>
  <c r="E4" i="10" s="1"/>
  <c r="E5" i="10" s="1"/>
  <c r="E7" i="10" s="1"/>
  <c r="E8" i="10" s="1"/>
  <c r="E10" i="10" s="1"/>
  <c r="C24" i="9"/>
  <c r="C20" i="9"/>
  <c r="C16" i="9"/>
  <c r="C12" i="9"/>
  <c r="E8" i="9"/>
  <c r="F8" i="9" s="1"/>
  <c r="D4" i="9"/>
  <c r="D5" i="9" s="1"/>
  <c r="D7" i="9" s="1"/>
  <c r="E3" i="9"/>
  <c r="E4" i="9" s="1"/>
  <c r="E5" i="9" s="1"/>
  <c r="E12" i="8"/>
  <c r="E10" i="8"/>
  <c r="F10" i="8" s="1"/>
  <c r="E8" i="8"/>
  <c r="F8" i="8" s="1"/>
  <c r="E6" i="8"/>
  <c r="F6" i="8" s="1"/>
  <c r="D4" i="8"/>
  <c r="D7" i="8" s="1"/>
  <c r="D11" i="8" s="1"/>
  <c r="D14" i="8" s="1"/>
  <c r="D17" i="8" s="1"/>
  <c r="E3" i="8"/>
  <c r="E4" i="8" s="1"/>
  <c r="E10" i="7"/>
  <c r="F10" i="7" s="1"/>
  <c r="E6" i="7"/>
  <c r="F4" i="7"/>
  <c r="E4" i="7"/>
  <c r="D4" i="7"/>
  <c r="D5" i="7" s="1"/>
  <c r="D7" i="7" s="1"/>
  <c r="D9" i="7" s="1"/>
  <c r="D12" i="7" s="1"/>
  <c r="D14" i="7" s="1"/>
  <c r="F57" i="6"/>
  <c r="E57" i="6"/>
  <c r="D57" i="6"/>
  <c r="F56" i="6"/>
  <c r="E56" i="6"/>
  <c r="D56" i="6"/>
  <c r="F55" i="6"/>
  <c r="E55" i="6"/>
  <c r="D55" i="6"/>
  <c r="F54" i="6"/>
  <c r="E54" i="6"/>
  <c r="D54" i="6"/>
  <c r="C43" i="6"/>
  <c r="F43" i="6" s="1"/>
  <c r="C42" i="6"/>
  <c r="E42" i="6" s="1"/>
  <c r="C41" i="6"/>
  <c r="F41" i="6" s="1"/>
  <c r="C40" i="6"/>
  <c r="F40" i="6" s="1"/>
  <c r="E24" i="6"/>
  <c r="F24" i="6" s="1"/>
  <c r="E10" i="6"/>
  <c r="F10" i="6" s="1"/>
  <c r="E6" i="6"/>
  <c r="F6" i="6" s="1"/>
  <c r="D4" i="6"/>
  <c r="D5" i="6" s="1"/>
  <c r="D7" i="6" s="1"/>
  <c r="D8" i="6" s="1"/>
  <c r="E3" i="6"/>
  <c r="F3" i="6" s="1"/>
  <c r="F4" i="6" s="1"/>
  <c r="F21" i="6" s="1"/>
  <c r="F22" i="6" s="1"/>
  <c r="F18" i="5"/>
  <c r="G18" i="5" s="1"/>
  <c r="F15" i="5"/>
  <c r="G15" i="5" s="1"/>
  <c r="F12" i="5"/>
  <c r="F10" i="5"/>
  <c r="G10" i="5" s="1"/>
  <c r="F7" i="5"/>
  <c r="G7" i="5" s="1"/>
  <c r="E4" i="5"/>
  <c r="E5" i="5" s="1"/>
  <c r="E6" i="5" s="1"/>
  <c r="F3" i="5"/>
  <c r="G3" i="5" s="1"/>
  <c r="G4" i="5" s="1"/>
  <c r="G5" i="5" s="1"/>
  <c r="E44" i="4"/>
  <c r="F44" i="4" s="1"/>
  <c r="D38" i="4"/>
  <c r="E35" i="4"/>
  <c r="F35" i="4" s="1"/>
  <c r="D31" i="4"/>
  <c r="E18" i="4"/>
  <c r="E38" i="4" s="1"/>
  <c r="E16" i="4"/>
  <c r="F16" i="4" s="1"/>
  <c r="E9" i="4"/>
  <c r="F9" i="4" s="1"/>
  <c r="E7" i="4"/>
  <c r="D4" i="4"/>
  <c r="D5" i="4" s="1"/>
  <c r="E3" i="4"/>
  <c r="F3" i="4" s="1"/>
  <c r="F4" i="4" s="1"/>
  <c r="F5" i="4" s="1"/>
  <c r="E7" i="3"/>
  <c r="F7" i="3" s="1"/>
  <c r="D4" i="3"/>
  <c r="D6" i="3" s="1"/>
  <c r="E3" i="3"/>
  <c r="F3" i="3" s="1"/>
  <c r="F4" i="3" s="1"/>
  <c r="D4" i="2"/>
  <c r="D5" i="2" s="1"/>
  <c r="D7" i="2" s="1"/>
  <c r="D9" i="2" s="1"/>
  <c r="D11" i="2" s="1"/>
  <c r="E3" i="2"/>
  <c r="E4" i="2" s="1"/>
  <c r="E26" i="1"/>
  <c r="F26" i="1" s="1"/>
  <c r="E22" i="1"/>
  <c r="F22" i="1" s="1"/>
  <c r="D4" i="1"/>
  <c r="D13" i="1" s="1"/>
  <c r="D18" i="1" s="1"/>
  <c r="E3" i="1"/>
  <c r="E4" i="1" s="1"/>
  <c r="E7" i="9" l="1"/>
  <c r="F3" i="8"/>
  <c r="F4" i="8" s="1"/>
  <c r="D5" i="8"/>
  <c r="D9" i="8" s="1"/>
  <c r="D13" i="8" s="1"/>
  <c r="D16" i="8" s="1"/>
  <c r="F4" i="15"/>
  <c r="F5" i="15" s="1"/>
  <c r="F7" i="15" s="1"/>
  <c r="F13" i="15" s="1"/>
  <c r="E5" i="7"/>
  <c r="E7" i="7" s="1"/>
  <c r="D23" i="1"/>
  <c r="F5" i="6"/>
  <c r="F7" i="6" s="1"/>
  <c r="F8" i="6" s="1"/>
  <c r="F9" i="6" s="1"/>
  <c r="F3" i="10"/>
  <c r="F4" i="10" s="1"/>
  <c r="F5" i="10" s="1"/>
  <c r="F7" i="10" s="1"/>
  <c r="F8" i="10" s="1"/>
  <c r="F10" i="10" s="1"/>
  <c r="F4" i="13"/>
  <c r="F5" i="13" s="1"/>
  <c r="F6" i="13" s="1"/>
  <c r="F13" i="13" s="1"/>
  <c r="E43" i="6"/>
  <c r="D21" i="6"/>
  <c r="D22" i="6" s="1"/>
  <c r="D23" i="6" s="1"/>
  <c r="E7" i="8"/>
  <c r="E11" i="8" s="1"/>
  <c r="E14" i="8" s="1"/>
  <c r="E17" i="8" s="1"/>
  <c r="G5" i="11"/>
  <c r="F4" i="5"/>
  <c r="F5" i="5" s="1"/>
  <c r="F6" i="5" s="1"/>
  <c r="F9" i="5" s="1"/>
  <c r="F14" i="5" s="1"/>
  <c r="F20" i="5" s="1"/>
  <c r="F27" i="5" s="1"/>
  <c r="E4" i="6"/>
  <c r="E21" i="6" s="1"/>
  <c r="E22" i="6" s="1"/>
  <c r="E23" i="6" s="1"/>
  <c r="F12" i="8"/>
  <c r="E58" i="6"/>
  <c r="F3" i="9"/>
  <c r="F4" i="9" s="1"/>
  <c r="F5" i="9" s="1"/>
  <c r="F7" i="9" s="1"/>
  <c r="E9" i="7"/>
  <c r="E12" i="7" s="1"/>
  <c r="E14" i="7" s="1"/>
  <c r="F6" i="14"/>
  <c r="F9" i="14" s="1"/>
  <c r="F14" i="14" s="1"/>
  <c r="D40" i="6"/>
  <c r="E41" i="6"/>
  <c r="F58" i="6"/>
  <c r="F4" i="11"/>
  <c r="F5" i="11" s="1"/>
  <c r="E5" i="11"/>
  <c r="E6" i="11" s="1"/>
  <c r="E13" i="11" s="1"/>
  <c r="G6" i="5"/>
  <c r="G9" i="5" s="1"/>
  <c r="G14" i="5" s="1"/>
  <c r="F11" i="5"/>
  <c r="F17" i="5" s="1"/>
  <c r="F24" i="5" s="1"/>
  <c r="E5" i="2"/>
  <c r="E7" i="2" s="1"/>
  <c r="E9" i="2" s="1"/>
  <c r="E11" i="2" s="1"/>
  <c r="E6" i="2"/>
  <c r="E8" i="2" s="1"/>
  <c r="E10" i="2" s="1"/>
  <c r="E12" i="2" s="1"/>
  <c r="D13" i="2"/>
  <c r="D18" i="2" s="1"/>
  <c r="D14" i="2"/>
  <c r="D19" i="2" s="1"/>
  <c r="E11" i="13"/>
  <c r="E18" i="13" s="1"/>
  <c r="E13" i="13"/>
  <c r="E9" i="13"/>
  <c r="E16" i="13" s="1"/>
  <c r="E23" i="13" s="1"/>
  <c r="D9" i="3"/>
  <c r="D10" i="3"/>
  <c r="E18" i="9"/>
  <c r="E22" i="9"/>
  <c r="E10" i="9"/>
  <c r="E14" i="9"/>
  <c r="F15" i="4"/>
  <c r="E11" i="5"/>
  <c r="E17" i="5" s="1"/>
  <c r="E9" i="5"/>
  <c r="E14" i="5" s="1"/>
  <c r="F6" i="3"/>
  <c r="E13" i="1"/>
  <c r="E18" i="1" s="1"/>
  <c r="E23" i="1"/>
  <c r="E12" i="1"/>
  <c r="E17" i="1" s="1"/>
  <c r="E14" i="1"/>
  <c r="E19" i="1" s="1"/>
  <c r="E21" i="1"/>
  <c r="E11" i="1"/>
  <c r="E16" i="1" s="1"/>
  <c r="D6" i="4"/>
  <c r="D15" i="4"/>
  <c r="D9" i="6"/>
  <c r="D17" i="6" s="1"/>
  <c r="D21" i="1"/>
  <c r="D14" i="1"/>
  <c r="D19" i="1" s="1"/>
  <c r="D6" i="2"/>
  <c r="D8" i="2" s="1"/>
  <c r="D10" i="2" s="1"/>
  <c r="D12" i="2" s="1"/>
  <c r="F7" i="4"/>
  <c r="F6" i="4" s="1"/>
  <c r="F23" i="6"/>
  <c r="E40" i="6"/>
  <c r="F6" i="7"/>
  <c r="D14" i="9"/>
  <c r="D10" i="9"/>
  <c r="D22" i="9"/>
  <c r="F15" i="15"/>
  <c r="F30" i="15" s="1"/>
  <c r="F14" i="15"/>
  <c r="F29" i="15" s="1"/>
  <c r="D11" i="1"/>
  <c r="D16" i="1" s="1"/>
  <c r="E4" i="3"/>
  <c r="E6" i="3" s="1"/>
  <c r="E4" i="4"/>
  <c r="E5" i="4" s="1"/>
  <c r="E6" i="4" s="1"/>
  <c r="F3" i="2"/>
  <c r="F4" i="2" s="1"/>
  <c r="G12" i="5"/>
  <c r="G11" i="5" s="1"/>
  <c r="G17" i="5" s="1"/>
  <c r="E5" i="8"/>
  <c r="E9" i="8" s="1"/>
  <c r="E13" i="8" s="1"/>
  <c r="E16" i="8" s="1"/>
  <c r="F11" i="14"/>
  <c r="F16" i="14" s="1"/>
  <c r="D12" i="1"/>
  <c r="D17" i="1" s="1"/>
  <c r="F18" i="4"/>
  <c r="F38" i="4" s="1"/>
  <c r="G13" i="15"/>
  <c r="G9" i="15"/>
  <c r="G21" i="15"/>
  <c r="G17" i="15"/>
  <c r="F42" i="6"/>
  <c r="F44" i="6" s="1"/>
  <c r="F3" i="1"/>
  <c r="F4" i="1" s="1"/>
  <c r="F5" i="8"/>
  <c r="F9" i="8" s="1"/>
  <c r="F13" i="8" s="1"/>
  <c r="F16" i="8" s="1"/>
  <c r="E17" i="15"/>
  <c r="E13" i="15"/>
  <c r="E9" i="15"/>
  <c r="E21" i="15"/>
  <c r="E5" i="12"/>
  <c r="E6" i="12" s="1"/>
  <c r="F5" i="12"/>
  <c r="F6" i="12" s="1"/>
  <c r="D42" i="6"/>
  <c r="D58" i="6"/>
  <c r="F5" i="7"/>
  <c r="F7" i="7" s="1"/>
  <c r="F9" i="7" s="1"/>
  <c r="F12" i="7" s="1"/>
  <c r="F14" i="7" s="1"/>
  <c r="F7" i="8"/>
  <c r="G7" i="11"/>
  <c r="G6" i="11" s="1"/>
  <c r="G13" i="11" s="1"/>
  <c r="F6" i="11"/>
  <c r="F11" i="11" s="1"/>
  <c r="G6" i="13"/>
  <c r="F9" i="15"/>
  <c r="F21" i="15"/>
  <c r="F17" i="15"/>
  <c r="D19" i="8"/>
  <c r="D18" i="9"/>
  <c r="G10" i="11"/>
  <c r="E14" i="14"/>
  <c r="E13" i="14"/>
  <c r="E11" i="14"/>
  <c r="E16" i="14" s="1"/>
  <c r="D41" i="6"/>
  <c r="D43" i="6"/>
  <c r="G3" i="12"/>
  <c r="G4" i="12" s="1"/>
  <c r="G5" i="12" s="1"/>
  <c r="G6" i="12" s="1"/>
  <c r="G3" i="14"/>
  <c r="G4" i="14" s="1"/>
  <c r="G5" i="14" s="1"/>
  <c r="G6" i="14" s="1"/>
  <c r="G9" i="14" s="1"/>
  <c r="F11" i="8" l="1"/>
  <c r="F14" i="8" s="1"/>
  <c r="F17" i="8" s="1"/>
  <c r="F17" i="6"/>
  <c r="F21" i="5"/>
  <c r="F29" i="5" s="1"/>
  <c r="F9" i="11"/>
  <c r="F16" i="11" s="1"/>
  <c r="F25" i="11" s="1"/>
  <c r="F32" i="11" s="1"/>
  <c r="G9" i="11"/>
  <c r="G16" i="11" s="1"/>
  <c r="G25" i="11" s="1"/>
  <c r="G32" i="11" s="1"/>
  <c r="F11" i="13"/>
  <c r="F18" i="13" s="1"/>
  <c r="F25" i="13" s="1"/>
  <c r="F9" i="13"/>
  <c r="F16" i="13" s="1"/>
  <c r="F23" i="13" s="1"/>
  <c r="F37" i="13" s="1"/>
  <c r="F13" i="14"/>
  <c r="F17" i="14" s="1"/>
  <c r="E19" i="8"/>
  <c r="F25" i="5"/>
  <c r="F36" i="5" s="1"/>
  <c r="F41" i="5" s="1"/>
  <c r="F23" i="5"/>
  <c r="F31" i="5" s="1"/>
  <c r="F38" i="5" s="1"/>
  <c r="E5" i="6"/>
  <c r="E7" i="6" s="1"/>
  <c r="E8" i="6" s="1"/>
  <c r="E9" i="6" s="1"/>
  <c r="E17" i="6" s="1"/>
  <c r="E44" i="6"/>
  <c r="D24" i="1"/>
  <c r="D25" i="1" s="1"/>
  <c r="D27" i="1" s="1"/>
  <c r="D29" i="1" s="1"/>
  <c r="E17" i="14"/>
  <c r="D44" i="6"/>
  <c r="E9" i="11"/>
  <c r="E16" i="11" s="1"/>
  <c r="E25" i="11" s="1"/>
  <c r="E33" i="11" s="1"/>
  <c r="E11" i="11"/>
  <c r="E18" i="11" s="1"/>
  <c r="G20" i="5"/>
  <c r="G27" i="5" s="1"/>
  <c r="G21" i="5"/>
  <c r="G29" i="5" s="1"/>
  <c r="E15" i="4"/>
  <c r="E37" i="4" s="1"/>
  <c r="E40" i="4" s="1"/>
  <c r="G11" i="12"/>
  <c r="G9" i="12"/>
  <c r="G14" i="12" s="1"/>
  <c r="G19" i="12" s="1"/>
  <c r="E8" i="4"/>
  <c r="E30" i="4"/>
  <c r="E33" i="4" s="1"/>
  <c r="G21" i="11"/>
  <c r="G23" i="11"/>
  <c r="G30" i="11" s="1"/>
  <c r="G22" i="11"/>
  <c r="F33" i="5"/>
  <c r="F34" i="5"/>
  <c r="F40" i="5" s="1"/>
  <c r="F19" i="15"/>
  <c r="F34" i="15" s="1"/>
  <c r="F35" i="15" s="1"/>
  <c r="F18" i="15"/>
  <c r="F33" i="15" s="1"/>
  <c r="E18" i="15"/>
  <c r="E33" i="15" s="1"/>
  <c r="E19" i="15"/>
  <c r="E34" i="15" s="1"/>
  <c r="E35" i="15" s="1"/>
  <c r="G18" i="15"/>
  <c r="G33" i="15" s="1"/>
  <c r="G19" i="15"/>
  <c r="G34" i="15" s="1"/>
  <c r="G35" i="15" s="1"/>
  <c r="F8" i="4"/>
  <c r="F30" i="4"/>
  <c r="F33" i="4" s="1"/>
  <c r="D16" i="6"/>
  <c r="D12" i="6"/>
  <c r="E24" i="1"/>
  <c r="E25" i="1" s="1"/>
  <c r="E27" i="1" s="1"/>
  <c r="D8" i="4"/>
  <c r="D30" i="4"/>
  <c r="D33" i="4" s="1"/>
  <c r="E19" i="9"/>
  <c r="E34" i="9" s="1"/>
  <c r="E20" i="9"/>
  <c r="E35" i="9" s="1"/>
  <c r="E36" i="9" s="1"/>
  <c r="E9" i="3"/>
  <c r="E10" i="3"/>
  <c r="F31" i="15"/>
  <c r="F45" i="15"/>
  <c r="D16" i="2"/>
  <c r="D22" i="2" s="1"/>
  <c r="D25" i="2" s="1"/>
  <c r="D15" i="2"/>
  <c r="D21" i="2" s="1"/>
  <c r="F10" i="3"/>
  <c r="F9" i="3"/>
  <c r="E15" i="15"/>
  <c r="E30" i="15" s="1"/>
  <c r="E14" i="15"/>
  <c r="E29" i="15" s="1"/>
  <c r="F37" i="4"/>
  <c r="F40" i="4" s="1"/>
  <c r="F17" i="4"/>
  <c r="F22" i="15"/>
  <c r="F37" i="15" s="1"/>
  <c r="F43" i="15" s="1"/>
  <c r="F23" i="15"/>
  <c r="G23" i="15"/>
  <c r="G22" i="15"/>
  <c r="G37" i="15" s="1"/>
  <c r="G43" i="15" s="1"/>
  <c r="F10" i="15"/>
  <c r="F25" i="15" s="1"/>
  <c r="F41" i="15" s="1"/>
  <c r="F11" i="15"/>
  <c r="F11" i="12"/>
  <c r="F9" i="12"/>
  <c r="F14" i="12" s="1"/>
  <c r="F19" i="12" s="1"/>
  <c r="F13" i="11"/>
  <c r="G11" i="15"/>
  <c r="G10" i="15"/>
  <c r="G25" i="15" s="1"/>
  <c r="D24" i="9"/>
  <c r="D23" i="9"/>
  <c r="D38" i="9" s="1"/>
  <c r="D44" i="9" s="1"/>
  <c r="E21" i="5"/>
  <c r="E29" i="5" s="1"/>
  <c r="E20" i="5"/>
  <c r="E27" i="5" s="1"/>
  <c r="D16" i="3"/>
  <c r="D15" i="3"/>
  <c r="F10" i="9"/>
  <c r="F22" i="9"/>
  <c r="F18" i="9"/>
  <c r="F14" i="9"/>
  <c r="D12" i="9"/>
  <c r="D11" i="9"/>
  <c r="D26" i="9" s="1"/>
  <c r="E24" i="5"/>
  <c r="E25" i="5"/>
  <c r="E36" i="5" s="1"/>
  <c r="E41" i="5" s="1"/>
  <c r="E23" i="5"/>
  <c r="E31" i="5" s="1"/>
  <c r="D12" i="3"/>
  <c r="D13" i="3"/>
  <c r="D17" i="2"/>
  <c r="G11" i="14"/>
  <c r="G16" i="14" s="1"/>
  <c r="G14" i="14"/>
  <c r="G13" i="14"/>
  <c r="F18" i="11"/>
  <c r="F19" i="11"/>
  <c r="E9" i="12"/>
  <c r="E14" i="12" s="1"/>
  <c r="E19" i="12" s="1"/>
  <c r="E11" i="12"/>
  <c r="F19" i="8"/>
  <c r="F5" i="2"/>
  <c r="F7" i="2" s="1"/>
  <c r="F9" i="2" s="1"/>
  <c r="F11" i="2" s="1"/>
  <c r="F6" i="2"/>
  <c r="F8" i="2" s="1"/>
  <c r="F10" i="2" s="1"/>
  <c r="F12" i="2" s="1"/>
  <c r="D15" i="9"/>
  <c r="D30" i="9" s="1"/>
  <c r="D16" i="9"/>
  <c r="D31" i="9" s="1"/>
  <c r="E16" i="9"/>
  <c r="E31" i="9" s="1"/>
  <c r="E15" i="9"/>
  <c r="E30" i="9" s="1"/>
  <c r="E34" i="13"/>
  <c r="E37" i="13"/>
  <c r="E36" i="13"/>
  <c r="G25" i="5"/>
  <c r="G36" i="5" s="1"/>
  <c r="G41" i="5" s="1"/>
  <c r="G24" i="5"/>
  <c r="G23" i="5"/>
  <c r="G31" i="5" s="1"/>
  <c r="G38" i="5" s="1"/>
  <c r="F23" i="1"/>
  <c r="F12" i="1"/>
  <c r="F17" i="1" s="1"/>
  <c r="F14" i="1"/>
  <c r="F19" i="1" s="1"/>
  <c r="F13" i="1"/>
  <c r="F18" i="1" s="1"/>
  <c r="F21" i="1"/>
  <c r="F11" i="1"/>
  <c r="F16" i="1" s="1"/>
  <c r="E21" i="11"/>
  <c r="E23" i="11"/>
  <c r="E30" i="11" s="1"/>
  <c r="E22" i="11"/>
  <c r="E12" i="9"/>
  <c r="E11" i="9"/>
  <c r="E26" i="9" s="1"/>
  <c r="E20" i="13"/>
  <c r="E21" i="13"/>
  <c r="E15" i="2"/>
  <c r="E21" i="2" s="1"/>
  <c r="E16" i="2"/>
  <c r="E22" i="2" s="1"/>
  <c r="F21" i="13"/>
  <c r="F20" i="13"/>
  <c r="G11" i="13"/>
  <c r="G18" i="13" s="1"/>
  <c r="G13" i="13"/>
  <c r="G9" i="13"/>
  <c r="G16" i="13" s="1"/>
  <c r="G23" i="13" s="1"/>
  <c r="G14" i="15"/>
  <c r="G29" i="15" s="1"/>
  <c r="G15" i="15"/>
  <c r="G30" i="15" s="1"/>
  <c r="E22" i="15"/>
  <c r="E37" i="15" s="1"/>
  <c r="E43" i="15" s="1"/>
  <c r="E23" i="15"/>
  <c r="D19" i="9"/>
  <c r="D34" i="9" s="1"/>
  <c r="D43" i="9" s="1"/>
  <c r="D20" i="9"/>
  <c r="D35" i="9" s="1"/>
  <c r="D36" i="9" s="1"/>
  <c r="E11" i="15"/>
  <c r="E10" i="15"/>
  <c r="E25" i="15" s="1"/>
  <c r="E41" i="15" s="1"/>
  <c r="G11" i="11"/>
  <c r="D37" i="4"/>
  <c r="D40" i="4" s="1"/>
  <c r="D17" i="4"/>
  <c r="F16" i="6"/>
  <c r="F12" i="6"/>
  <c r="E23" i="9"/>
  <c r="E38" i="9" s="1"/>
  <c r="E44" i="9" s="1"/>
  <c r="E24" i="9"/>
  <c r="E26" i="13"/>
  <c r="E25" i="13"/>
  <c r="E13" i="2"/>
  <c r="E18" i="2" s="1"/>
  <c r="E14" i="2"/>
  <c r="E19" i="2" s="1"/>
  <c r="E17" i="4" l="1"/>
  <c r="E10" i="4"/>
  <c r="E20" i="4" s="1"/>
  <c r="E24" i="4" s="1"/>
  <c r="E12" i="4"/>
  <c r="E21" i="4" s="1"/>
  <c r="E25" i="4" s="1"/>
  <c r="E54" i="4" s="1"/>
  <c r="F10" i="4"/>
  <c r="F12" i="4"/>
  <c r="F21" i="4" s="1"/>
  <c r="F25" i="4" s="1"/>
  <c r="F54" i="4" s="1"/>
  <c r="D10" i="4"/>
  <c r="D20" i="4" s="1"/>
  <c r="D24" i="4" s="1"/>
  <c r="D12" i="4"/>
  <c r="D21" i="4" s="1"/>
  <c r="D25" i="4" s="1"/>
  <c r="F39" i="5"/>
  <c r="F30" i="6"/>
  <c r="E12" i="6"/>
  <c r="E16" i="6"/>
  <c r="E32" i="11"/>
  <c r="F33" i="11"/>
  <c r="G33" i="11"/>
  <c r="F26" i="13"/>
  <c r="F41" i="13" s="1"/>
  <c r="F34" i="13"/>
  <c r="F36" i="13"/>
  <c r="E20" i="2"/>
  <c r="E25" i="2"/>
  <c r="D20" i="2"/>
  <c r="D28" i="1"/>
  <c r="D31" i="1" s="1"/>
  <c r="D36" i="1" s="1"/>
  <c r="D30" i="6"/>
  <c r="E19" i="11"/>
  <c r="E29" i="13"/>
  <c r="E28" i="13"/>
  <c r="G31" i="15"/>
  <c r="G45" i="15"/>
  <c r="E40" i="9"/>
  <c r="E39" i="9"/>
  <c r="E32" i="13"/>
  <c r="E31" i="13"/>
  <c r="G33" i="5"/>
  <c r="G39" i="5" s="1"/>
  <c r="G34" i="5"/>
  <c r="G40" i="5" s="1"/>
  <c r="E23" i="12"/>
  <c r="E24" i="12"/>
  <c r="D24" i="2"/>
  <c r="D27" i="2" s="1"/>
  <c r="E27" i="11"/>
  <c r="G41" i="15"/>
  <c r="G38" i="15"/>
  <c r="G39" i="15"/>
  <c r="F15" i="3"/>
  <c r="F16" i="3"/>
  <c r="E39" i="4"/>
  <c r="E41" i="4" s="1"/>
  <c r="E43" i="4" s="1"/>
  <c r="E22" i="4"/>
  <c r="E26" i="4" s="1"/>
  <c r="E55" i="4" s="1"/>
  <c r="G20" i="13"/>
  <c r="G21" i="13"/>
  <c r="E42" i="9"/>
  <c r="D46" i="9"/>
  <c r="D32" i="9"/>
  <c r="F27" i="11"/>
  <c r="D42" i="9"/>
  <c r="D51" i="9" s="1"/>
  <c r="F23" i="11"/>
  <c r="F30" i="11" s="1"/>
  <c r="F22" i="11"/>
  <c r="F21" i="11"/>
  <c r="E43" i="9"/>
  <c r="E29" i="1"/>
  <c r="E28" i="1"/>
  <c r="E31" i="1" s="1"/>
  <c r="E36" i="1" s="1"/>
  <c r="G42" i="15"/>
  <c r="G36" i="13"/>
  <c r="G34" i="13"/>
  <c r="G37" i="13"/>
  <c r="G25" i="13"/>
  <c r="G26" i="13"/>
  <c r="E28" i="9"/>
  <c r="E49" i="9" s="1"/>
  <c r="E54" i="9" s="1"/>
  <c r="E27" i="9"/>
  <c r="D28" i="9"/>
  <c r="D27" i="9"/>
  <c r="F23" i="12"/>
  <c r="F24" i="12"/>
  <c r="F39" i="4"/>
  <c r="F41" i="4" s="1"/>
  <c r="F43" i="4" s="1"/>
  <c r="F22" i="4"/>
  <c r="F26" i="4" s="1"/>
  <c r="F55" i="4" s="1"/>
  <c r="G29" i="11"/>
  <c r="G27" i="15"/>
  <c r="G48" i="15" s="1"/>
  <c r="G53" i="15" s="1"/>
  <c r="G26" i="15"/>
  <c r="D22" i="4"/>
  <c r="D26" i="4" s="1"/>
  <c r="D39" i="4"/>
  <c r="D41" i="4" s="1"/>
  <c r="D43" i="4" s="1"/>
  <c r="F28" i="13"/>
  <c r="F29" i="13"/>
  <c r="F15" i="2"/>
  <c r="F21" i="2" s="1"/>
  <c r="F16" i="2"/>
  <c r="F22" i="2" s="1"/>
  <c r="G17" i="14"/>
  <c r="F15" i="9"/>
  <c r="F30" i="9" s="1"/>
  <c r="F16" i="9"/>
  <c r="F31" i="9" s="1"/>
  <c r="E38" i="5"/>
  <c r="F16" i="12"/>
  <c r="F17" i="12"/>
  <c r="D32" i="4"/>
  <c r="D34" i="4" s="1"/>
  <c r="E42" i="15"/>
  <c r="E27" i="15"/>
  <c r="E26" i="15"/>
  <c r="E24" i="2"/>
  <c r="E27" i="2" s="1"/>
  <c r="E17" i="2"/>
  <c r="E39" i="15"/>
  <c r="E38" i="15"/>
  <c r="F14" i="2"/>
  <c r="F19" i="2" s="1"/>
  <c r="F25" i="2" s="1"/>
  <c r="F13" i="2"/>
  <c r="F18" i="2" s="1"/>
  <c r="F20" i="9"/>
  <c r="F35" i="9" s="1"/>
  <c r="F36" i="9" s="1"/>
  <c r="F19" i="9"/>
  <c r="F34" i="9" s="1"/>
  <c r="F26" i="15"/>
  <c r="F27" i="15"/>
  <c r="E16" i="3"/>
  <c r="E15" i="3"/>
  <c r="E21" i="3" s="1"/>
  <c r="F42" i="15"/>
  <c r="E32" i="4"/>
  <c r="E34" i="4" s="1"/>
  <c r="E47" i="4" s="1"/>
  <c r="E50" i="4" s="1"/>
  <c r="E56" i="4" s="1"/>
  <c r="F39" i="15"/>
  <c r="F38" i="15"/>
  <c r="F32" i="13"/>
  <c r="F31" i="13"/>
  <c r="E42" i="13"/>
  <c r="E41" i="13"/>
  <c r="E39" i="13"/>
  <c r="E29" i="11"/>
  <c r="E32" i="9"/>
  <c r="E46" i="9"/>
  <c r="E34" i="5"/>
  <c r="E40" i="5" s="1"/>
  <c r="E33" i="5"/>
  <c r="E39" i="5" s="1"/>
  <c r="F24" i="9"/>
  <c r="F23" i="9"/>
  <c r="F38" i="9" s="1"/>
  <c r="F44" i="9" s="1"/>
  <c r="F50" i="15"/>
  <c r="E31" i="15"/>
  <c r="E45" i="15"/>
  <c r="E50" i="15" s="1"/>
  <c r="E12" i="3"/>
  <c r="E18" i="3" s="1"/>
  <c r="E13" i="3"/>
  <c r="E19" i="3" s="1"/>
  <c r="D34" i="1"/>
  <c r="D39" i="1" s="1"/>
  <c r="D42" i="1" s="1"/>
  <c r="D33" i="1"/>
  <c r="D37" i="1" s="1"/>
  <c r="F32" i="4"/>
  <c r="F34" i="4" s="1"/>
  <c r="F20" i="4"/>
  <c r="F24" i="4" s="1"/>
  <c r="G23" i="12"/>
  <c r="G24" i="12"/>
  <c r="G19" i="11"/>
  <c r="G18" i="11"/>
  <c r="F24" i="1"/>
  <c r="F25" i="1" s="1"/>
  <c r="F27" i="1" s="1"/>
  <c r="E17" i="12"/>
  <c r="E16" i="12"/>
  <c r="F11" i="9"/>
  <c r="F26" i="9" s="1"/>
  <c r="F12" i="9"/>
  <c r="D39" i="9"/>
  <c r="D40" i="9"/>
  <c r="F12" i="3"/>
  <c r="F13" i="3"/>
  <c r="F19" i="3" s="1"/>
  <c r="G17" i="12"/>
  <c r="G16" i="12"/>
  <c r="F47" i="4" l="1"/>
  <c r="F50" i="4" s="1"/>
  <c r="F56" i="4" s="1"/>
  <c r="D46" i="4"/>
  <c r="D47" i="4"/>
  <c r="E30" i="6"/>
  <c r="F18" i="3"/>
  <c r="D41" i="1"/>
  <c r="G27" i="11"/>
  <c r="G37" i="11" s="1"/>
  <c r="F42" i="13"/>
  <c r="F39" i="13"/>
  <c r="F20" i="2"/>
  <c r="E21" i="12"/>
  <c r="E26" i="12" s="1"/>
  <c r="F48" i="15"/>
  <c r="F53" i="15" s="1"/>
  <c r="F26" i="3"/>
  <c r="F42" i="9"/>
  <c r="F46" i="4"/>
  <c r="F49" i="4" s="1"/>
  <c r="F53" i="4" s="1"/>
  <c r="D49" i="4"/>
  <c r="D53" i="4" s="1"/>
  <c r="F39" i="9"/>
  <c r="F40" i="9"/>
  <c r="F21" i="12"/>
  <c r="G42" i="13"/>
  <c r="G41" i="13"/>
  <c r="G39" i="13"/>
  <c r="E36" i="11"/>
  <c r="E35" i="11"/>
  <c r="E37" i="11"/>
  <c r="E39" i="11"/>
  <c r="E40" i="11"/>
  <c r="E41" i="11"/>
  <c r="E26" i="3"/>
  <c r="E46" i="4"/>
  <c r="E49" i="4" s="1"/>
  <c r="E53" i="4" s="1"/>
  <c r="F43" i="9"/>
  <c r="E46" i="15"/>
  <c r="E51" i="15" s="1"/>
  <c r="E47" i="15"/>
  <c r="E52" i="15" s="1"/>
  <c r="F47" i="13"/>
  <c r="F46" i="13"/>
  <c r="F44" i="13"/>
  <c r="G32" i="13"/>
  <c r="G31" i="13"/>
  <c r="G39" i="11"/>
  <c r="G41" i="11"/>
  <c r="G40" i="11"/>
  <c r="F28" i="1"/>
  <c r="F31" i="1" s="1"/>
  <c r="F36" i="1" s="1"/>
  <c r="F29" i="1"/>
  <c r="G21" i="12"/>
  <c r="F27" i="9"/>
  <c r="F28" i="9"/>
  <c r="F49" i="9" s="1"/>
  <c r="F54" i="9" s="1"/>
  <c r="E25" i="3"/>
  <c r="E48" i="15"/>
  <c r="E53" i="15" s="1"/>
  <c r="F46" i="9"/>
  <c r="F51" i="9" s="1"/>
  <c r="F32" i="9"/>
  <c r="F29" i="11"/>
  <c r="E51" i="9"/>
  <c r="G46" i="15"/>
  <c r="G47" i="15"/>
  <c r="G52" i="15" s="1"/>
  <c r="D49" i="9"/>
  <c r="D54" i="9" s="1"/>
  <c r="G29" i="13"/>
  <c r="G28" i="13"/>
  <c r="F21" i="3"/>
  <c r="D47" i="9"/>
  <c r="D52" i="9" s="1"/>
  <c r="D48" i="9"/>
  <c r="D53" i="9" s="1"/>
  <c r="E48" i="9"/>
  <c r="E53" i="9" s="1"/>
  <c r="E47" i="9"/>
  <c r="E52" i="9" s="1"/>
  <c r="G51" i="15"/>
  <c r="E46" i="13"/>
  <c r="E44" i="13"/>
  <c r="E49" i="13" s="1"/>
  <c r="E47" i="13"/>
  <c r="F24" i="2"/>
  <c r="F27" i="2" s="1"/>
  <c r="F17" i="2"/>
  <c r="F36" i="11"/>
  <c r="F37" i="11"/>
  <c r="F35" i="11"/>
  <c r="F47" i="15"/>
  <c r="F52" i="15" s="1"/>
  <c r="F46" i="15"/>
  <c r="F51" i="15" s="1"/>
  <c r="E33" i="1"/>
  <c r="E37" i="1" s="1"/>
  <c r="E41" i="1" s="1"/>
  <c r="E34" i="1"/>
  <c r="E39" i="1" s="1"/>
  <c r="E42" i="1" s="1"/>
  <c r="G50" i="15"/>
  <c r="F25" i="3" l="1"/>
  <c r="E50" i="13"/>
  <c r="G36" i="11"/>
  <c r="G35" i="11"/>
  <c r="F50" i="13"/>
  <c r="F49" i="13"/>
  <c r="E27" i="12"/>
  <c r="E28" i="12"/>
  <c r="E30" i="12" s="1"/>
  <c r="F41" i="11"/>
  <c r="F40" i="11"/>
  <c r="F39" i="11"/>
  <c r="F48" i="9"/>
  <c r="F53" i="9" s="1"/>
  <c r="F47" i="9"/>
  <c r="F52" i="9" s="1"/>
  <c r="G28" i="12"/>
  <c r="G27" i="12"/>
  <c r="G26" i="12"/>
  <c r="F33" i="1"/>
  <c r="F37" i="1" s="1"/>
  <c r="F41" i="1" s="1"/>
  <c r="F34" i="1"/>
  <c r="F39" i="1" s="1"/>
  <c r="F42" i="1" s="1"/>
  <c r="F26" i="12"/>
  <c r="F28" i="12"/>
  <c r="F27" i="12"/>
  <c r="G46" i="13"/>
  <c r="G44" i="13"/>
  <c r="G49" i="13" s="1"/>
  <c r="G47" i="13"/>
  <c r="E43" i="11"/>
  <c r="G43" i="11" l="1"/>
  <c r="G50" i="13"/>
  <c r="G30" i="12"/>
  <c r="F43" i="11"/>
  <c r="F30" i="12"/>
</calcChain>
</file>

<file path=xl/sharedStrings.xml><?xml version="1.0" encoding="utf-8"?>
<sst xmlns="http://schemas.openxmlformats.org/spreadsheetml/2006/main" count="742" uniqueCount="601">
  <si>
    <t>Pilules contraceptives d’urgence</t>
  </si>
  <si>
    <t>PARAMÈTRE</t>
  </si>
  <si>
    <t>INTRANT</t>
  </si>
  <si>
    <t>ANNÉE EN COURS</t>
  </si>
  <si>
    <t>PRÉVISION ANNÉE 1</t>
  </si>
  <si>
    <t>PRÉVISION ANNÉE 2</t>
  </si>
  <si>
    <t>Population totale (A)</t>
  </si>
  <si>
    <t xml:space="preserve">A : Population = population de l’année précédente + (population de l’année précédente × TCP) 
(le taux de croissance annuel de la population est de 2 %) </t>
  </si>
  <si>
    <t>Nombre total de FAP (15-49 ans) (B)</t>
  </si>
  <si>
    <t xml:space="preserve">B = A × % de FAP </t>
  </si>
  <si>
    <t>TPC des préservatifs masculins (% d’utilisateurs hors FAP)</t>
  </si>
  <si>
    <t xml:space="preserve">Augmentation annuelle du TPC : Préservatifs masculins  </t>
  </si>
  <si>
    <t>TPC des préservatifs féminins (% d’utilisatrices hors FAP)</t>
  </si>
  <si>
    <t xml:space="preserve">Augmentation annuelle du TPC : Préservatifs féminins </t>
  </si>
  <si>
    <t>TPC des pilules orales (% d’utilisatrices hors FAP)</t>
  </si>
  <si>
    <t xml:space="preserve">Augmentation annuelle du TPC : Pilules orales </t>
  </si>
  <si>
    <t>TPC des injectables (% d’utilisatrices hors FAP)</t>
  </si>
  <si>
    <t xml:space="preserve">Augmentation annuelle du TPC : Injectables </t>
  </si>
  <si>
    <t>Nombre d’utilisateurs de préservatifs masculins (C1)</t>
  </si>
  <si>
    <t>C1 = FAP (B) × TPC des préservatifs masculins en %</t>
  </si>
  <si>
    <t>Nombre d’utilisatrices de préservatifs féminins (C2)</t>
  </si>
  <si>
    <t>C2 = FAP (B) × TPC des préservatifs féminins en %</t>
  </si>
  <si>
    <t>Nombre d’utilisatrices de pilules orales (C3)</t>
  </si>
  <si>
    <t>C3 = FAP (B) × TPC des pilules orales en %</t>
  </si>
  <si>
    <t>Nombre d’utilisatrices d’injectables (C4)</t>
  </si>
  <si>
    <t xml:space="preserve"> C4 = FAP (B) × TPC des injectables en %</t>
  </si>
  <si>
    <t>Nombre d’échecs : Utilisateurs de préservatifs masculins (D1)</t>
  </si>
  <si>
    <t>D1= C1 × taux d’échec en % : Préservatifs masculins</t>
  </si>
  <si>
    <t>Nombre d’échecs : Utilisatrices de préservatifs féminins (D2)</t>
  </si>
  <si>
    <t xml:space="preserve">D2 = C2 × taux d’échec en % : Préservatifs féminins </t>
  </si>
  <si>
    <t>Nombre d’échecs : Utilisatrices de pilules orales (D3)</t>
  </si>
  <si>
    <t xml:space="preserve">D3 = C3 × taux d’échec en % : Pilules orales </t>
  </si>
  <si>
    <t>Nombre d’échecs : Utilisatrices d’injectables (D4)</t>
  </si>
  <si>
    <t xml:space="preserve">D4 = C4 × taux d’échec en % : Injectables </t>
  </si>
  <si>
    <t>Nombre de FAP (15-49 ans) ayant des besoins non satisfaits en matière de contraception (E)</t>
  </si>
  <si>
    <t>E = B × % de FAP ayant des besoins en matière de contraception non satisfaits</t>
  </si>
  <si>
    <t>TPC total de la méthode moderne de contraception (F)</t>
  </si>
  <si>
    <t>FAP (15-49 ans) exposées à un risque de grossesse suite à un viol et ayant besoin d’une PCU (G)</t>
  </si>
  <si>
    <r>
      <rPr>
        <sz val="9"/>
        <color theme="1"/>
        <rFont val="Gill Sans MT"/>
        <family val="2"/>
        <scheme val="minor"/>
      </rPr>
      <t>G = Incidence du viol × B × (100 %-F) :</t>
    </r>
    <r>
      <rPr>
        <b/>
        <sz val="9"/>
        <color theme="1"/>
        <rFont val="Gill Sans MT"/>
        <family val="2"/>
        <scheme val="minor"/>
      </rPr>
      <t xml:space="preserve"> </t>
    </r>
    <r>
      <rPr>
        <b/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 xml:space="preserve">Incidence du viol </t>
    </r>
    <r>
      <rPr>
        <sz val="9"/>
        <color theme="1"/>
        <rFont val="Gill Sans MT"/>
        <family val="2"/>
        <scheme val="minor"/>
      </rPr>
      <t>(violence sexiste)</t>
    </r>
  </si>
  <si>
    <t>Nombre de FAP (15-49 ans) ayant un besoin de PCU (H)</t>
  </si>
  <si>
    <t>H = D1 + D2 + D3 + D4 + (E + G)</t>
  </si>
  <si>
    <t>Nombre de FAP (15-49 ans) ayant besoin de PCU et qui savent qu’elles existent (I)</t>
  </si>
  <si>
    <t>I = % de femmes qui en connaissent l'existence × nombre de femmes ayant besoin de PCU (H) 
(% d’augmentation de la connaissance de 1 % par an)</t>
  </si>
  <si>
    <t>Nombre de FAP (15-49 ans) qui ont besoin de PCU, en connaissent l'existence et y ont accès ou les utilisent (J)</t>
  </si>
  <si>
    <t>J = Nb de femmes qui connaissent l'existence de la PCU (I) × % de femmes qui ont accès à la PCU</t>
  </si>
  <si>
    <t>Nombre de FAP (15-49 ans) ayant accès à/utilisant la PCU dans le secteur public (K)</t>
  </si>
  <si>
    <t xml:space="preserve">K = J × % d’utilisatrices du secteur public </t>
  </si>
  <si>
    <t>Nombre de FAP (15-49 ans) ayant accès à/utilisant la PCU dans le secteur du marketing social (L)</t>
  </si>
  <si>
    <t xml:space="preserve">L = J × % d’utilisatrices du secteur du marketing social </t>
  </si>
  <si>
    <t>Nombre de FAP (15-49 ans) qui utilisent un type/une marque spécifique de PCU dans le secteur public (M)</t>
  </si>
  <si>
    <t>M = K × % de femmes qui utilisent du lévonorgestrel 1,5 mg 1 comprimé</t>
  </si>
  <si>
    <t>Nombre de FAP (15-49 ans) qui utilisent un type/une marque spécifique de PCU dans le secteur du marketing social (N)</t>
  </si>
  <si>
    <t>N1 : Nb de femmes utilisant du lévonorgestrel 1,5 mg 1 comprimé
= L × % de femmes utilisant du lévonorgestrel 1,5 mg 1 comprimé</t>
  </si>
  <si>
    <t>N2 : Nb de femmes utilisant du lévonorgestrel 0,75 mg 2 comprimés
= L × % de femmes utilisant du lévonorgestrel 0,75 mg 2 comprimés</t>
  </si>
  <si>
    <t>Quantité de lévonorgestrel 1,5 mg 1 comprimé nécessaire dans les secteurs du marketing social et public (P)</t>
  </si>
  <si>
    <t>P1 : Quantité pour le secteur public = M × O, 
où O = 1 blister d’un comprimé</t>
  </si>
  <si>
    <t>P2 : Quantité pour le secteur du MS = N1 × O ; 
où O = 1 blister d’un comprimé</t>
  </si>
  <si>
    <t>Quantité de lévonorgestrel 0,75 mg 2 comprimés nécessaire dans le secteur du marketing social (R)</t>
  </si>
  <si>
    <t>R = N2 × Q ; 
où Q = 1 blister de 2 comprimés</t>
  </si>
  <si>
    <t xml:space="preserve">Quantité totale de lévonorgestrel 1,5 mg 1 comprimé nécessaire dans les secteurs du marketing social et public (S) </t>
  </si>
  <si>
    <t xml:space="preserve">S = P1 + P2 </t>
  </si>
  <si>
    <t xml:space="preserve">Quantité totale de lévonorgestrel 0,75 mg 2 comprimés nécessaire dans les secteurs du marketing social et public (T) </t>
  </si>
  <si>
    <t>T = R</t>
  </si>
  <si>
    <t>Implants contraceptifs</t>
  </si>
  <si>
    <t xml:space="preserve">A : Population = population de l’année précédente + (population de l’année précédente × TCP)
(le TCP annuel est de 2 %)  </t>
  </si>
  <si>
    <t>B = A × % de FAP par rapport à la population totale</t>
  </si>
  <si>
    <t>Nombre total d’utilisatrices d’implants (C)</t>
  </si>
  <si>
    <t xml:space="preserve">C = B × TPC des implants en %  
(TPC des implants avec une augmentation annuelle de 0,20 %) </t>
  </si>
  <si>
    <t>Nombre d’utilisatrices d’implants dans le secteur public (D)</t>
  </si>
  <si>
    <t>D = C × % d’utilisatrices dans le secteur public</t>
  </si>
  <si>
    <t>Nombre d’utilisatrices d’implants dans le secteur du marketing social (E)</t>
  </si>
  <si>
    <t>E = C × % d’utilisatrices dans le secteur du MS</t>
  </si>
  <si>
    <t>Nombre d’utilisatrices d’implants par marque/type dans le secteur public (F)</t>
  </si>
  <si>
    <t>F1 : Nb d’utilisatrices de l’implant à 2 bâtonnets sur 5 ans dans le secteur public = D × % de femmes qui utilisent le produit</t>
  </si>
  <si>
    <t>F2 : Nb d’utilisatrices de l’implant à 1 bâtonnet sur 3 ans dans le secteur public = D × % de femmes qui utilisent le produit</t>
  </si>
  <si>
    <t>Nombre d’utilisatrices d’implant par marque/type dans le secteur du marketing social (G)</t>
  </si>
  <si>
    <t>G1 : Nb d’utilisatrices de l’implant à 2 bâtonnets sur 5 ans dans le secteur du MS = E × % de femmes qui utilisent le produit</t>
  </si>
  <si>
    <t>G2 : Nb d’utilisatrices de l’implant à 1 bâtonnet sur 3 ans dans le secteur du MS = E × % de femmes qui utilisent le produit</t>
  </si>
  <si>
    <t>Nombre d’utilisatrices du secteur public qui ont besoin de se faire poser des implants chaque année (H)*</t>
  </si>
  <si>
    <t xml:space="preserve">H1 : Taux d’abandon annuel : 2 bâtonnets sur 5 ans – secteur public  </t>
  </si>
  <si>
    <t>H2 : Taux d’abandon annuel : 1 bâtonnet sur 3 ans – secteur public</t>
  </si>
  <si>
    <t>Nombre d’utilisatrices du secteur du marketing social qui ont besoin de se faire poser des implants chaque année (J)*</t>
  </si>
  <si>
    <t>J1 : MS : Taux d’abandon annuel : 2 bâtonnets sur 5 ans – secteur du marketing social</t>
  </si>
  <si>
    <t>J2 : Taux d’abandon annuel : 1 bâtonnet sur 3 ans – secteur du marketing social</t>
  </si>
  <si>
    <t>*H et J : Nb d’utilisatrices qui ont besoin de se faire poser des implants par type/marque chaque année
= (utilisatrices de l’année en cours - utilisatrices de l’année précédente) + (nombre d’utilisatrices qui abandonnent l’utilisation au cours de l’année)
Nombre d’utilisatrices qui abandonnent l’utilisation au cours de l’année = nombre total d’utilisatrices de l’année précédente × taux d’abandon par an (%)
Exemple : 
H1 : Nb de femmes ayant besoin de se faire poser un implant de lévonorgestrel 75 mg/bâtonnet, 2 bâtonnets sur 5 ans dans le secteur public = (F1 - utilisatrices de l’année précédente) + (nombre d’utilisatrices de l’année précédente × taux d’abandon en %)</t>
  </si>
  <si>
    <t>Quantité totale de chaque type/marque d’implant nécessaire dans les secteurs du marketing social et public (K)</t>
  </si>
  <si>
    <t>K1 : Quantité de lévonorgestrel 75 mg/bâtonnet, 2 bâtonnets sur 5 ans : secteurs du marketing social et public (H1 + J1)</t>
  </si>
  <si>
    <t>K2 : Quantité d’étonogestrel 68 mg/bâtonnet, 1 bâtonnet sur 3 ans : secteurs du marketing social e public (H2 + J2)</t>
  </si>
  <si>
    <t xml:space="preserve">Préservatifs féminins </t>
  </si>
  <si>
    <t xml:space="preserve">A : Population = population de l’année précédente + (population de l’année précédente × TCP) 
(le TCP annuel est de 2 %) </t>
  </si>
  <si>
    <t>Nombre total de FAP (15-59 ans) (B)</t>
  </si>
  <si>
    <t xml:space="preserve">B = A × % de femmes de 15-59 ans </t>
  </si>
  <si>
    <t>Nombre de femmes sexuellement actives de 15-59 ans, à l’exclusion des TS (C)</t>
  </si>
  <si>
    <t>C = B × % de femmes sexuellement actives de 15-59 ans</t>
  </si>
  <si>
    <t>Nombre de TS (D)</t>
  </si>
  <si>
    <t>D = B × % TS</t>
  </si>
  <si>
    <t xml:space="preserve">Nombre de femmes sexuellement actives de 15-59 ans (à l’exclusion des TS) ayant besoin de préservatifs féminins (E) </t>
  </si>
  <si>
    <t xml:space="preserve">E = C × % de femmes sexuellement actives de 15-59 ans ayant besoin de préservatifs féminins </t>
  </si>
  <si>
    <t>Nombre de TS ayant besoin de préservatifs féminins (F)</t>
  </si>
  <si>
    <t>F = D × % de TS ayant besoin de préservatifs féminins</t>
  </si>
  <si>
    <t>Nombre de femmes sexuellement actives de 15-59 ans, à l’exclusion des TS, qui connaissent l'existence des préservatifs féminins (G)</t>
  </si>
  <si>
    <t>G = E × % de femmes sexuellement actives 15-59 ans qui connaissent l'existence des préservatifs féminins</t>
  </si>
  <si>
    <t>Nombre de TS qui connaissent les préservatifs féminins, par an (H)</t>
  </si>
  <si>
    <t>H = F × % de TS qui connaissent les préservatifs féminins</t>
  </si>
  <si>
    <t>Nombre de femmes sexuellement actives de 15-59 ans, à l’exclusion des TS, qui connaissent et utilisent des préservatifs féminins ou y ont accès (I)</t>
  </si>
  <si>
    <t>I = G × % de femmes sexuellement actives de 15-59 ans qui utilisent des préservatifs féminins</t>
  </si>
  <si>
    <t>Nombre de TS qui connaissent et utilisent des préservatifs féminins ou y ont accès (J)</t>
  </si>
  <si>
    <t>J = H × % de TS qui utilisent des préservatifs féminins</t>
  </si>
  <si>
    <t>Nombre de femmes sexuellement actives de 15-59 ans, à l’exclusion des TS, ayant accès aux préservatifs féminins par secteur (K)</t>
  </si>
  <si>
    <t xml:space="preserve">K1 = I × % de femmes qui y ont accès dans le secteur public </t>
  </si>
  <si>
    <t>K2 = I × % de femmes qui y ont accès dans le secteur du marketing social</t>
  </si>
  <si>
    <t>Nombre de TS ayant accès aux préservatifs féminins par secteur (L)</t>
  </si>
  <si>
    <t>L1 = J × % qui y ont accès dans le secteur public</t>
  </si>
  <si>
    <t>L2 = J × % de femmes qui y ont accès dans le secteur du marketing social</t>
  </si>
  <si>
    <t>Quantité de préservatifs féminins nécessaires aux femmes sexuellement actives de 15-59 ans, à l’exclusion des TS, par secteur (N)</t>
  </si>
  <si>
    <t xml:space="preserve"> M = CAP  </t>
  </si>
  <si>
    <t xml:space="preserve">Secteur public (N1) = M × K1 </t>
  </si>
  <si>
    <t>Marketing social (N2) = M × K2</t>
  </si>
  <si>
    <t>Quantité de préservatifs féminins nécessaires/qui seront utilisés par les TS par secteur (P)</t>
  </si>
  <si>
    <t xml:space="preserve">O = Nombre moyen de préservatifs féminins utilisés par les TS par an </t>
  </si>
  <si>
    <t>Secteur public (P1) = O × L1</t>
  </si>
  <si>
    <t>Marketing social (P2) = O × L2</t>
  </si>
  <si>
    <t xml:space="preserve">Quantité de préservatifs féminins nécessaires dans le secteur public par an (Q1) </t>
  </si>
  <si>
    <t xml:space="preserve">Somme des besoins du secteur public (Q1) = N1 + P1 </t>
  </si>
  <si>
    <t xml:space="preserve">Quantité de préservatifs féminins nécessaires dans le secteur du marketing social par an (Q2) </t>
  </si>
  <si>
    <t>Somme des besoins du secteur du marketing social (Q2) = N2 + P2</t>
  </si>
  <si>
    <t xml:space="preserve">Quantité totale de préservatifs féminins nécessaires dans les secteurs du marketing social et public par an (R) </t>
  </si>
  <si>
    <t>Somme des besoins du secteur public et du secteur du marketing social (R) = Q1 + Q2</t>
  </si>
  <si>
    <t xml:space="preserve">Prévention de l’HPP </t>
  </si>
  <si>
    <t>A : Population = population de l’année précédente + (population de l’année précédente × TCP)
(le TCP annuel est de 2 %)</t>
  </si>
  <si>
    <t>Total des grossesses (B)</t>
  </si>
  <si>
    <t xml:space="preserve"> B = A × % de femmes enceintes par rapport à la population totale</t>
  </si>
  <si>
    <t xml:space="preserve">C = B × (100 % - taux de fausses couches en %) (taux de fausses couches de 10 %) </t>
  </si>
  <si>
    <t>Nombre d’accouchements dans des ES publics (D)</t>
  </si>
  <si>
    <t>D = C × % d’accouchements dans des ES publics
(augmentation annuelle de la conformité de 4 %)</t>
  </si>
  <si>
    <t>Nombre d’accouchements dans des ES publics avec prévention de l’HPP (E)</t>
  </si>
  <si>
    <t xml:space="preserve">E = D × % de conformité 
(augmentation annuelle de la conformité de 5%) </t>
  </si>
  <si>
    <t>Nombre d’accouchements à domicile (G)</t>
  </si>
  <si>
    <t>G = C × % de naissances à domicile
(diminution annuelle de 4 %)</t>
  </si>
  <si>
    <t>Nombre d’accouchements à domicile ayant bénéficié de misoprostol pour la prévention de l’HPP (H)</t>
  </si>
  <si>
    <t xml:space="preserve">H = G × % de conformité 
(augmentation annuelle de la conformité de 5%) </t>
  </si>
  <si>
    <t>Quantité de comprimés de misoprostol 200 mcg nécessaires pour la prévention de l’HPP des accouchements à domicile (K)</t>
  </si>
  <si>
    <t>Quantité totale d’ampoules d’ocytocine 10 UI nécessaires pour la prévention de l’HPP (L1)</t>
  </si>
  <si>
    <t>Traitement de l’HPP</t>
  </si>
  <si>
    <t>Nombre d’accouchements dans des ES publics N’AYANT PAS bénéficié d’une prévention de l’HPP (M)</t>
  </si>
  <si>
    <t>M = D × % d’accouchements dans des ES qui ne s’accompagnent PAS d’une prévention (réduction annuelle de la non-conformité de 5 %)</t>
  </si>
  <si>
    <t>Nombre d’accouchements dans des ES publics qui donnent lieu à une HPP après la prévention (N)</t>
  </si>
  <si>
    <t>N = E × % d’accouchements qui donnent lieu à une HPP après la prévention (incidence de l’HPP après la prévention)</t>
  </si>
  <si>
    <t>Nombre d’accouchements dans des ES publics qui donnent lieu à une HPP sans prévention (O)</t>
  </si>
  <si>
    <t>O = M × % d’accouchements qui donnent lieu à une HPP sans prévention (incidence de l’HPP sans prévention de 10 %)</t>
  </si>
  <si>
    <t>Nombre de cas d’HPP traités dans des ES publics (P)</t>
  </si>
  <si>
    <t xml:space="preserve">P = (N + O) × % de conformité
 (augmentation annuelle de la conformité de 2 %) </t>
  </si>
  <si>
    <t>Nombre d’accouchements à domicile N’AYANT PAS bénéficié d’une prévention de l’HPP (Q)</t>
  </si>
  <si>
    <t>Q = G × % d’accouchements à domicile qui ne bénéficient pas d’une prévention 
(réduction annuelle de la non-conformité de 5 %)</t>
  </si>
  <si>
    <t>Nombre d’accouchements à domicile qui donnent lieu à une HPP après la prévention (R)</t>
  </si>
  <si>
    <t>R = H × % d’accouchements à domicile qui donnent lieu à une HPP après la prévention 
(incidence de l’HPP après la prévention de 5 %)</t>
  </si>
  <si>
    <t>Nombre d’accouchements à domicile qui donnent lieu à une HPP sans prévention (S)</t>
  </si>
  <si>
    <t>S= Q × % d’accouchements qui donnent lieu à une HPP sans prévention (incidence de l’HPP sans prévention)</t>
  </si>
  <si>
    <t>Nombre de cas d’HPP à domicile orientés vers des ES publics (T)</t>
  </si>
  <si>
    <t>T= (R + S) × % de cas d’HPP à domicile orientés vers des ES publics</t>
  </si>
  <si>
    <t>Nombre de cas d’HPP à domicile traités dans des ES publics (U)</t>
  </si>
  <si>
    <t xml:space="preserve">U = T × % de conformité 
(augmentation annuelle de la conformité de 2%) </t>
  </si>
  <si>
    <t>Quantités totales pour l’HPP</t>
  </si>
  <si>
    <t>Paramètre</t>
  </si>
  <si>
    <t>Intrant</t>
  </si>
  <si>
    <t>Année en cours</t>
  </si>
  <si>
    <t>Prévision année 1</t>
  </si>
  <si>
    <t>Prévision année 2</t>
  </si>
  <si>
    <t>Quantité totale d’ampoules d’oxytocine 10 UI nécessaires pour l’HPP (Y1)</t>
  </si>
  <si>
    <t>Y1 = L1+X</t>
  </si>
  <si>
    <t>Quantité totale de comprimés de misoprostol 200 mcg nécessaires pour l’HPP (Y2)</t>
  </si>
  <si>
    <t>Y2 = L2</t>
  </si>
  <si>
    <t>Traitement de l’hypertension sévère pendant la grossesse</t>
  </si>
  <si>
    <t xml:space="preserve">A :  Population = population de l’année précédente + (population de l’année précédente × TCP)
(le TCP annuel est de 2 %) </t>
  </si>
  <si>
    <t>B = A × % de femmes enceintes par rapport à la population totale</t>
  </si>
  <si>
    <t>Nombre de grossesses avec hypertension sévère (C)</t>
  </si>
  <si>
    <t>C = B × incidence de l’hypertension sévère chez les femmes enceintes</t>
  </si>
  <si>
    <t>Nombre de grossesses avec hypertension sévère identifiées dans des ES publics (D)</t>
  </si>
  <si>
    <t>D = C × % de grossesses avec hypertension sévère identifiées dans tous les ES publics (SP dans les ES publics)
(augmentation annuelle de 1,5 %)</t>
  </si>
  <si>
    <t>Nombre de grossesses avec hypertension sévère identifiées dans les ES publics de premier niveau (E)</t>
  </si>
  <si>
    <t>E = D × % de cas dans les ES publics de premier niveau
(augmentation annuelle de 3%)</t>
  </si>
  <si>
    <t>Nombre de grossesses avec hypertension sévère identifiées dans les hôpitaux publics (F)</t>
  </si>
  <si>
    <t>F = D × % de cas dans les hôpitaux publics
(diminution annuelle de 3%)</t>
  </si>
  <si>
    <t>Nombre de cas d’hypertension sévère identifiés dans les ES publics de premier niveau et traités avec des antihypertenseurs (G)</t>
  </si>
  <si>
    <t>G = E × % de cas traités avec des antihypertenseurs
(augmentation annuelle de 2%)</t>
  </si>
  <si>
    <t>Nombre de cas d’hypertension sévère identifiés dans les hôpitaux publics et traités avec des antihypertenseurs (H)</t>
  </si>
  <si>
    <t>H = F × % de cas traités avec des antihypertenseurs
(augmentation annuelle de 1%)</t>
  </si>
  <si>
    <t>Nombre de cas d’hypertension sévère identifiés dans des ES publics de premier niveau et traités avec des schémas spécifiques d’antihypertenseurs (I)</t>
  </si>
  <si>
    <t>I1 : Nb de personnes traitées par méthyldopa = G × % de personnes traitées par méthyldopa</t>
  </si>
  <si>
    <t>I2 : Nb de personnes traitées par labétalol = G × % de personnes traitées par labétalol</t>
  </si>
  <si>
    <t>Nombre de cas d’hypertension sévère identifiés dans les hôpitaux publics et traités avec des schémas spécifiques d’antihypertenseurs (J)</t>
  </si>
  <si>
    <t>J1 : Nb de personnes traitées par méthyldopa = H × % de personnes traitées par méthyldopa</t>
  </si>
  <si>
    <t>J2 : Nb de personnes traitées par labétalol = H × % de personnes traitées par labétalol</t>
  </si>
  <si>
    <t>J3 : Nb de personnes traitées avec l’hydralazine = H × % de personnes traitées avec l’hydralazine</t>
  </si>
  <si>
    <t>Quantité de chaque médicament nécessaire pour traiter l’hypertension sévère pendant la grossesse dans les ES publics de premier niveau (L)</t>
  </si>
  <si>
    <r>
      <rPr>
        <sz val="9"/>
        <color theme="1"/>
        <rFont val="Gill Sans MT"/>
        <family val="2"/>
        <scheme val="minor"/>
      </rPr>
      <t>L1 :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>Quantité de méthyldopa 250 mg en comprimés pour les ES de premier niveau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 xml:space="preserve">
</t>
    </r>
    <r>
      <rPr>
        <b/>
        <sz val="9"/>
        <color theme="1"/>
        <rFont val="Gill Sans MT"/>
        <family val="2"/>
        <scheme val="minor"/>
      </rPr>
      <t>= I1 × % de femmes traitées × K1 ;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 xml:space="preserve">où K1 : quantité par cas = </t>
    </r>
    <r>
      <rPr>
        <b/>
        <sz val="9"/>
        <color theme="1"/>
        <rFont val="Gill Sans MT"/>
        <family val="2"/>
        <scheme val="minor"/>
      </rPr>
      <t>36 comprimés</t>
    </r>
  </si>
  <si>
    <r>
      <rPr>
        <sz val="9"/>
        <color theme="1"/>
        <rFont val="Gill Sans MT"/>
        <family val="2"/>
        <scheme val="minor"/>
      </rPr>
      <t>L2 :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>Quantité de labétalol 200 mg en comprimés pour les ES de premier niveau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 xml:space="preserve">= </t>
    </r>
    <r>
      <rPr>
        <b/>
        <sz val="9"/>
        <color theme="1"/>
        <rFont val="Gill Sans MT"/>
        <family val="2"/>
        <scheme val="minor"/>
      </rPr>
      <t>I2 × % de femmes traitées × K2 ;</t>
    </r>
    <r>
      <rPr>
        <b/>
        <sz val="9"/>
        <color theme="1"/>
        <rFont val="Gill Sans MT"/>
        <family val="2"/>
        <scheme val="minor"/>
      </rPr>
      <t xml:space="preserve"> </t>
    </r>
    <r>
      <rPr>
        <b/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 xml:space="preserve">où K2 : quantité par cas = </t>
    </r>
    <r>
      <rPr>
        <b/>
        <sz val="9"/>
        <color theme="1"/>
        <rFont val="Gill Sans MT"/>
        <family val="2"/>
        <scheme val="minor"/>
      </rPr>
      <t>18 comprimés</t>
    </r>
  </si>
  <si>
    <t>Quantité de chaque médicament nécessaire pour traiter l’hypertension sévère pendant la grossesse dans les hôpitaux publics (N)</t>
  </si>
  <si>
    <r>
      <rPr>
        <sz val="9"/>
        <color theme="1"/>
        <rFont val="Gill Sans MT"/>
        <family val="2"/>
        <scheme val="minor"/>
      </rPr>
      <t>N1 :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>Quantité de méthyldopa 250 mg en comprimés pour les hôpitaux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 xml:space="preserve">= </t>
    </r>
    <r>
      <rPr>
        <b/>
        <sz val="9"/>
        <color theme="1"/>
        <rFont val="Gill Sans MT"/>
        <family val="2"/>
        <scheme val="minor"/>
      </rPr>
      <t>J1 × % de femmes traitées × M1 ;</t>
    </r>
    <r>
      <rPr>
        <b/>
        <sz val="9"/>
        <color theme="1"/>
        <rFont val="Gill Sans MT"/>
        <family val="2"/>
        <scheme val="minor"/>
      </rPr>
      <t xml:space="preserve"> </t>
    </r>
    <r>
      <rPr>
        <b/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 xml:space="preserve">où M1 : quantité par cas = </t>
    </r>
    <r>
      <rPr>
        <b/>
        <sz val="9"/>
        <color theme="1"/>
        <rFont val="Gill Sans MT"/>
        <family val="2"/>
        <scheme val="minor"/>
      </rPr>
      <t>36 comprimés</t>
    </r>
  </si>
  <si>
    <r>
      <rPr>
        <sz val="9"/>
        <color theme="1"/>
        <rFont val="Gill Sans MT"/>
        <family val="2"/>
        <scheme val="minor"/>
      </rPr>
      <t>N2a :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>Quantité de labétalol 200 mg en comprimés pour les hôpitaux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 xml:space="preserve">= </t>
    </r>
    <r>
      <rPr>
        <b/>
        <sz val="9"/>
        <color theme="1"/>
        <rFont val="Gill Sans MT"/>
        <family val="2"/>
        <scheme val="minor"/>
      </rPr>
      <t>J2 × % de femmes traitées × M2a ;</t>
    </r>
    <r>
      <rPr>
        <b/>
        <sz val="9"/>
        <color theme="1"/>
        <rFont val="Gill Sans MT"/>
        <family val="2"/>
        <scheme val="minor"/>
      </rPr>
      <t xml:space="preserve"> </t>
    </r>
    <r>
      <rPr>
        <b/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 xml:space="preserve">où M2a : quantité par cas = </t>
    </r>
    <r>
      <rPr>
        <b/>
        <sz val="9"/>
        <color theme="1"/>
        <rFont val="Gill Sans MT"/>
        <family val="2"/>
        <scheme val="minor"/>
      </rPr>
      <t>18 comprimés</t>
    </r>
  </si>
  <si>
    <r>
      <rPr>
        <sz val="9"/>
        <color theme="1"/>
        <rFont val="Gill Sans MT"/>
        <family val="2"/>
        <scheme val="minor"/>
      </rPr>
      <t>N2b :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 xml:space="preserve">Quantité de labétalol 20 mg/2 ml solution injectable en ampoules pour les hôpitaux = </t>
    </r>
    <r>
      <rPr>
        <b/>
        <sz val="9"/>
        <color theme="1"/>
        <rFont val="Gill Sans MT"/>
        <family val="2"/>
        <scheme val="minor"/>
      </rPr>
      <t>J2 × % de cas traités × M2b ;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>où M2b : quantité par cas = 45 amp.</t>
    </r>
  </si>
  <si>
    <r>
      <rPr>
        <sz val="9"/>
        <color theme="1"/>
        <rFont val="Gill Sans MT"/>
        <family val="2"/>
        <scheme val="minor"/>
      </rPr>
      <t>N3 :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 xml:space="preserve">Quantité d’hydralazine 20 mg poudre pour injection en flacon de 2 ml pour les hôpitaux = </t>
    </r>
    <r>
      <rPr>
        <b/>
        <sz val="9"/>
        <color theme="1"/>
        <rFont val="Gill Sans MT"/>
        <family val="2"/>
        <scheme val="minor"/>
      </rPr>
      <t>J3 × % de cas traités × M3 ;</t>
    </r>
    <r>
      <rPr>
        <b/>
        <sz val="9"/>
        <color theme="1"/>
        <rFont val="Gill Sans MT"/>
        <family val="2"/>
        <scheme val="minor"/>
      </rPr>
      <t xml:space="preserve"> </t>
    </r>
    <r>
      <rPr>
        <b/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 xml:space="preserve">où M3 : quantité par cas = </t>
    </r>
    <r>
      <rPr>
        <b/>
        <sz val="9"/>
        <color theme="1"/>
        <rFont val="Gill Sans MT"/>
        <family val="2"/>
        <scheme val="minor"/>
      </rPr>
      <t>3 flacons</t>
    </r>
  </si>
  <si>
    <t>Quantité totale de chaque médicament nécessaire pour traiter l’hypertension sévère pendant la grossesse dans le secteur de la santé publique (O)</t>
  </si>
  <si>
    <t>O1 : Quantité de méthyldopa 250 mg en comprimés = L1 + N1</t>
  </si>
  <si>
    <t>O2 : Quantité de labétalol 200 mg en comprimés = L2 + N2a</t>
  </si>
  <si>
    <t>O3 : Quantité de labétalol 20 mg/2 ml solution injectable en ampoule = N2b</t>
  </si>
  <si>
    <t>O4 : Quantité d’hydralazine 20 mg poudre pour injection en flacon de 2 ml = N3</t>
  </si>
  <si>
    <t>Prévention de l’éclampsie</t>
  </si>
  <si>
    <t xml:space="preserve">A : Population = population de l’année précédente + (population de l’année précédente × TCP)
(le TCP annuel est de 2 %) </t>
  </si>
  <si>
    <t>Nombre total de grossesses (B)</t>
  </si>
  <si>
    <t>Nombre de grossesses identifiées dans des ES publics (C)</t>
  </si>
  <si>
    <t>C = B × % de grossesses dans des ES publics  
(SP) (augmentation annuelle de 2 %)</t>
  </si>
  <si>
    <t>Nombre de cas de pré-éclampsie dans les ES publics (D)</t>
  </si>
  <si>
    <t>D = C × incidence de la pré-éclampsie</t>
  </si>
  <si>
    <t>Nombre de cas de pré-éclampsie sévère dans les ES publics (E)</t>
  </si>
  <si>
    <t>E = D × incidence de la pré-éclampsie sévère dans les cas de pré-éclampsie</t>
  </si>
  <si>
    <t>Nombre de cas de pré-éclampsie sévère dans les ES publics ayant reçu du MgSO4 pour la prévention de l’éclampsie (F)</t>
  </si>
  <si>
    <t>F = E × % de femmes ayant reçu du MgSO4 en prophylaxie 
(augmentation de 10 % par an)</t>
  </si>
  <si>
    <t>Quantité d’ampoules de MgSO4 5 g/10 ml nécessaires pour la prévention de l’éclampsie (H)</t>
  </si>
  <si>
    <t xml:space="preserve">H = F × G ;
où G : Quantité par cas 
(sans convulsion après la dose de charge) = 9 ampoules </t>
  </si>
  <si>
    <t>Traitement de l’éclampsie</t>
  </si>
  <si>
    <t>Nombre de cas de pré-éclampsie sévère dans les ES publics qui développent une éclampsie après prophylaxie (I)</t>
  </si>
  <si>
    <t>I = F × % de femmes enceintes ayant reçu du MgSO4 à titre préventif et qui développent malgré tout une éclampsie
(incidence après prophylaxie)</t>
  </si>
  <si>
    <t>Nombre de cas de pré-éclampsies sévères dans des ES publics n’ayant pas reçu de MgSO4 et développant une éclampsie (J)</t>
  </si>
  <si>
    <t xml:space="preserve">J = (E-F) × % de cas de pré-éclampsie développant une éclampsie sans prévention
(incidence sans prophylaxie) </t>
  </si>
  <si>
    <t>Nb de cas d’éclampsie traités avec du MgSO4 dans les ES publics (K)</t>
  </si>
  <si>
    <t>Nombre de grossesses à domicile (L)</t>
  </si>
  <si>
    <t>L = B × % de grossesses à domicile ne bénéficiant pas de services de SP dans les ES</t>
  </si>
  <si>
    <t>Nombre de grossesses à domicile avec éclampsie (M)</t>
  </si>
  <si>
    <t xml:space="preserve">M = L × incidence de l’éclampsie chez les femmes enceintes sans prophylaxie  </t>
  </si>
  <si>
    <t>Nombre de grossesses à domicile avec éclampsie orientées vers des ES publics à des fins de traitement (N)</t>
  </si>
  <si>
    <t>N = M × % d’orientation vers des ES publics à des fins de traitement ; 
(augmentation de 5 % par an)</t>
  </si>
  <si>
    <t>Nombre de cas d’éclampsie orientés ayant reçu du MgSO4 dans des ES publics pour le traitement de l’éclampsie (O)</t>
  </si>
  <si>
    <t>Quantité d’ampoules de MgSO4 5 g/10 ml nécessaires pour le traitement de l’éclampsie (Q)</t>
  </si>
  <si>
    <t>Q = (K+O) × P ; 
où P : quantité de MgSO4 5 g/10 ml en amp. par cas =9 ampoules</t>
  </si>
  <si>
    <t>Quantité totale d’ampoules de MgSO4 5 g/10 ml nécessaires pour la prévention et le traitement de l’éclampsie (R)</t>
  </si>
  <si>
    <t>R = H + Q</t>
  </si>
  <si>
    <t>Méthode d’attribution du MgSO4</t>
  </si>
  <si>
    <t>Nb d’ES publics où le MgSO4 est censé être utilisé par type (A)</t>
  </si>
  <si>
    <t>Nb d’hôpitaux de référence nationaux (A1)</t>
  </si>
  <si>
    <t xml:space="preserve">Il est supposé que le nombre d’ES publics par type reste le même au cours de la période de prévision </t>
  </si>
  <si>
    <t>Nb d’hôpitaux régionaux (A2)</t>
  </si>
  <si>
    <t>Nb d’hôpitaux de district (A3)</t>
  </si>
  <si>
    <t>Nb de centres de santé (A4)</t>
  </si>
  <si>
    <t>Quantité d’ampoules de MgSO4 5 g/10 ml nécessaires par an et par type d’établissement (C)</t>
  </si>
  <si>
    <t>Hôpitaux de référence nationaux (C1)</t>
  </si>
  <si>
    <r>
      <rPr>
        <b/>
        <sz val="9"/>
        <color theme="1"/>
        <rFont val="Gill Sans MT"/>
        <family val="2"/>
        <scheme val="minor"/>
      </rPr>
      <t>C1 = A1 × B1</t>
    </r>
    <r>
      <rPr>
        <sz val="9"/>
        <color theme="1"/>
        <rFont val="Gill Sans MT"/>
        <family val="2"/>
        <scheme val="minor"/>
      </rPr>
      <t xml:space="preserve">
(où B1 = quantité moyenne par hôpital de référence national et par an)</t>
    </r>
    <r>
      <rPr>
        <sz val="9"/>
        <color theme="1"/>
        <rFont val="Gill Sans MT"/>
        <family val="2"/>
        <scheme val="minor"/>
      </rPr>
      <t xml:space="preserve">  </t>
    </r>
  </si>
  <si>
    <t>Hôpitaux régionaux (C2)</t>
  </si>
  <si>
    <r>
      <rPr>
        <b/>
        <sz val="9"/>
        <color theme="1"/>
        <rFont val="Gill Sans MT"/>
        <family val="2"/>
        <scheme val="minor"/>
      </rPr>
      <t>C2 = A2 × B2</t>
    </r>
    <r>
      <rPr>
        <sz val="9"/>
        <color theme="1"/>
        <rFont val="Gill Sans MT"/>
        <family val="2"/>
        <scheme val="minor"/>
      </rPr>
      <t xml:space="preserve">
(où B2 = quantité moyenne par hôpital régional et par an)</t>
    </r>
    <r>
      <rPr>
        <sz val="9"/>
        <color theme="1"/>
        <rFont val="Gill Sans MT"/>
        <family val="2"/>
        <scheme val="minor"/>
      </rPr>
      <t xml:space="preserve"> </t>
    </r>
  </si>
  <si>
    <t>Hôpitaux de district (C3)</t>
  </si>
  <si>
    <r>
      <rPr>
        <b/>
        <sz val="9"/>
        <color theme="1"/>
        <rFont val="Gill Sans MT"/>
        <family val="2"/>
        <scheme val="minor"/>
      </rPr>
      <t>C3 = A3 × B3</t>
    </r>
    <r>
      <rPr>
        <sz val="9"/>
        <color theme="1"/>
        <rFont val="Gill Sans MT"/>
        <family val="2"/>
        <scheme val="minor"/>
      </rPr>
      <t xml:space="preserve">
(où B3 = quantité moyenne par hôpital de district et par an)</t>
    </r>
  </si>
  <si>
    <t>Centres de santé (C4)</t>
  </si>
  <si>
    <r>
      <rPr>
        <b/>
        <sz val="9"/>
        <color theme="1"/>
        <rFont val="Gill Sans MT"/>
        <family val="2"/>
        <scheme val="minor"/>
      </rPr>
      <t>C4 = A4 × B4</t>
    </r>
    <r>
      <rPr>
        <sz val="9"/>
        <color theme="1"/>
        <rFont val="Gill Sans MT"/>
        <family val="2"/>
        <scheme val="minor"/>
      </rPr>
      <t xml:space="preserve">
(où B4 = quantité moyenne par centre de santé et par an)</t>
    </r>
  </si>
  <si>
    <t xml:space="preserve">Quantité totale d’ampoules de MgSO4 5 g/10 ml nécessaires par an (D) </t>
  </si>
  <si>
    <t>D = C1 + C2 + C3 + C4</t>
  </si>
  <si>
    <t>Gluconate de calcium - Méthode d’attribution</t>
  </si>
  <si>
    <t>Quantité de gluconate de calcium 1 g/10 ml ampoule nécessaire par an et par type d’établissement (C)</t>
  </si>
  <si>
    <r>
      <rPr>
        <b/>
        <sz val="9"/>
        <color theme="1"/>
        <rFont val="Gill Sans MT"/>
        <family val="2"/>
        <scheme val="minor"/>
      </rPr>
      <t>C1 = A1 × B1 ;</t>
    </r>
    <r>
      <rPr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>où B1 = quantité moyenne par hôpital de référence national et par an</t>
    </r>
  </si>
  <si>
    <r>
      <rPr>
        <b/>
        <sz val="9"/>
        <color theme="1"/>
        <rFont val="Gill Sans MT"/>
        <family val="2"/>
        <scheme val="minor"/>
      </rPr>
      <t xml:space="preserve"> </t>
    </r>
    <r>
      <rPr>
        <b/>
        <sz val="9"/>
        <color theme="1"/>
        <rFont val="Gill Sans MT"/>
        <family val="2"/>
        <scheme val="minor"/>
      </rPr>
      <t>C2 = A2 × B2 ;</t>
    </r>
    <r>
      <rPr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>où B2 = quantité moyenne par hôpital régional et par an</t>
    </r>
  </si>
  <si>
    <r>
      <rPr>
        <b/>
        <sz val="9"/>
        <color theme="1"/>
        <rFont val="Gill Sans MT"/>
        <family val="2"/>
        <scheme val="minor"/>
      </rPr>
      <t xml:space="preserve"> </t>
    </r>
    <r>
      <rPr>
        <b/>
        <sz val="9"/>
        <color theme="1"/>
        <rFont val="Gill Sans MT"/>
        <family val="2"/>
        <scheme val="minor"/>
      </rPr>
      <t>C3 = A3 × B3 ;</t>
    </r>
    <r>
      <rPr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>où B3 = quantité moyenne par hôpital de district et par an</t>
    </r>
  </si>
  <si>
    <r>
      <rPr>
        <b/>
        <sz val="9"/>
        <color theme="1"/>
        <rFont val="Gill Sans MT"/>
        <family val="2"/>
        <scheme val="minor"/>
      </rPr>
      <t>C4 = A4 × B4 ;</t>
    </r>
    <r>
      <rPr>
        <sz val="9"/>
        <color theme="1"/>
        <rFont val="Gill Sans MT"/>
        <family val="2"/>
        <scheme val="minor"/>
      </rPr>
      <t xml:space="preserve">
</t>
    </r>
    <r>
      <rPr>
        <sz val="9"/>
        <color theme="1"/>
        <rFont val="Gill Sans MT"/>
        <family val="2"/>
        <scheme val="minor"/>
      </rPr>
      <t>où B4 = quantité moyenne par centre de santé et par an</t>
    </r>
  </si>
  <si>
    <t xml:space="preserve">Quantité totale de gluconate de calcium 1 g/10 ml en ampoules de 10 ml nécessaire par an (D) </t>
  </si>
  <si>
    <t>Syndrome de détresse respiratoire - corticostéroïdes prénataux</t>
  </si>
  <si>
    <t>4%</t>
  </si>
  <si>
    <t>Nombre de femmes enceintes bénéficiant de services de soins prénataux (SP) dans des centres de santé publics et répondant aux critères de l’OMS (C)</t>
  </si>
  <si>
    <t>C = B × % de femmes enceintes fréquentant les services de SP dans des ES publics (augmentation annuelle des SP de 3 %)</t>
  </si>
  <si>
    <t>Grossesses à risque de naissance prématurée dans les ES (D)</t>
  </si>
  <si>
    <t>D = C × incidence des naissances prématurées (indicateurs indirects du Malawi)</t>
  </si>
  <si>
    <t xml:space="preserve">Nombre de femmes enceintes à risque de naissance prématurée susceptibles de recevoir des CP (E) </t>
  </si>
  <si>
    <t xml:space="preserve">E = D × % de femmes fréquentant ou orientées vers des ES publics qui remplissent les conditions d’utilisation des CP 
(augmentation annuelle de 10 %) </t>
  </si>
  <si>
    <t>Nombre de grossesses de prématurés suivies dans des ES publics et traitées selon un schéma spécifique de CP (F)</t>
  </si>
  <si>
    <t>F = E × % de grosses traitées à la dexaméthasone</t>
  </si>
  <si>
    <t>100%</t>
  </si>
  <si>
    <t>Quantité de dexaméthasone 4 mg/ml en ampoule (H)</t>
  </si>
  <si>
    <t xml:space="preserve">H = F × G, où G : Quantité de dexaméthasone 4 mg/ml 1 ml en ampoule par cas = 6 </t>
  </si>
  <si>
    <t>Poires de réanimation à usage unique</t>
  </si>
  <si>
    <t>A : Population = population de l’année précédente + (population de l’année précédente × TCP 2 %) (le TCP annuel est de 2 %)</t>
  </si>
  <si>
    <t>Nombre total de naissances vivantes (C)</t>
  </si>
  <si>
    <t>C =(A/1000) × B ; 
où B = TNB (nombre de naissances vivantes pour 1 000 habitants par an)</t>
  </si>
  <si>
    <t>Nombre de naissances vivantes dans les ES publics (D)</t>
  </si>
  <si>
    <t>D = C × % de naissances vivantes dans les ES publics
(augmentation annuelle de 5%)</t>
  </si>
  <si>
    <t xml:space="preserve">Nombre de naissances vivantes dans les ES publics nécessitant des dispositifs d’aspiration ou de réanimation (E) </t>
  </si>
  <si>
    <t>E = D × % de naissances vivantes nécessitant des dispositifs d’aspiration ou de réanimation</t>
  </si>
  <si>
    <t>Nombre d’ES publics nécessitant des dispositifs d’aspiration/poires à usage unique (F)</t>
  </si>
  <si>
    <t xml:space="preserve">F = E × % de naissances vivantes pour lesquelles on estime qu’un dispositif d’aspiration à usage unique est nécessaire/utilisé </t>
  </si>
  <si>
    <t>Quantité de poires d’aspiration à usage unique nécessaires dans les ES publics (H)</t>
  </si>
  <si>
    <t xml:space="preserve">H = F × G ; 
où G : Quantité de poires d’aspiration à usage unique par cas = 1 </t>
  </si>
  <si>
    <t>Soins du cordon - chlorhexidine, gel à 7,1 %</t>
  </si>
  <si>
    <t>C =(A/1000) × B ; 
où B = TNB : Nb de naissances vivantes pour 1 000 habitants par an</t>
  </si>
  <si>
    <t>D = C × % de naissances vivantes dans les ES publics 
(augmentation annuelle de 5%)</t>
  </si>
  <si>
    <t>Nombre de naissances vivantes à domicile (E)</t>
  </si>
  <si>
    <t>E= C × % de naissances vivantes à domicile
(diminution annuelle de 5%)</t>
  </si>
  <si>
    <t>Nombre de naissances vivantes dans des ES publics ayant reçu de la chlorhexidine pour les soins du cordon ombilical (F)</t>
  </si>
  <si>
    <t xml:space="preserve">F = D × % mise à l’échelle de la chlorhexidine distribuée (augmentation de 20 % par an) </t>
  </si>
  <si>
    <t>Nombre de naissances vivantes à domicile ayant reçu de la chlorhexidine pour les soins du cordon ombilical (G)</t>
  </si>
  <si>
    <t>G = E × % mise à l’échelle de la chlorhexidine distribuée (augmentation de 10 % par an)</t>
  </si>
  <si>
    <t>Nombre de naissances vivantes dans des ES publics ayant reçu un schéma spécifique de chlorhexidine (H)</t>
  </si>
  <si>
    <t>H = F × % de naissances ayant reçu un schéma de chlorhexidine pendant 7 jours</t>
  </si>
  <si>
    <t>Nombre de naissances vivantes à domicile ayant reçu un schéma spécifique de chlorhexidine (I)</t>
  </si>
  <si>
    <t>I = G × % de naissances ayant reçu un schéma de chlorhexidine de 7 jours</t>
  </si>
  <si>
    <t>Quantité de gel de digluconate de chlorhexidine à 7,1 %, tube de 20 g pour les naissances vivantes dans des ES publics (K)</t>
  </si>
  <si>
    <t xml:space="preserve"> K = H × J, où J : quantité par cas = 1 tube </t>
  </si>
  <si>
    <t>Quantité de digluconate de chlorhexidine gel à 7,1 %, tube de 20 g pour les accouchements à domicile (L)</t>
  </si>
  <si>
    <t xml:space="preserve">L = I × J, où J : quantité par cas = 1 tube </t>
  </si>
  <si>
    <t>Quantité totale de digluconate de chlorhexidine gel à 7,1 %, tubes de 20 g, nécessaire pour le secteur public (M)</t>
  </si>
  <si>
    <t>M = K + L</t>
  </si>
  <si>
    <t>IBPG</t>
  </si>
  <si>
    <t xml:space="preserve">A : Population = population de l’année précédente + (population de l’année précédente × TCP 2 %) (le TCP annuel est de 2 %) </t>
  </si>
  <si>
    <t>C = [(A/1 000) × CBR (B)] :
TNB = nombre de naissances vivantes pour 1 000 habitants par an</t>
  </si>
  <si>
    <t>Nombre total de cas d’IBPG ou de maladies très graves (D)</t>
  </si>
  <si>
    <t xml:space="preserve">D = incidence des IBPG ou des maladies très graves chez les nourrissons (0-59 jours) </t>
  </si>
  <si>
    <t xml:space="preserve">Nombre de cas d’IBPG ou de maladies très graves traités dans le secteur public (E) </t>
  </si>
  <si>
    <t>E = D × % de cas traités dans le secteur public
(augmentation annuelle de 5%)</t>
  </si>
  <si>
    <t>Nb de nourrissons de 0-6 jours avec une respiration rapide traités par niveau de soins (F)</t>
  </si>
  <si>
    <t>F = E × proportion de nourrissons de 0-6 jours avec une respiration rapide sur le total des cas traités</t>
  </si>
  <si>
    <t>F1 : Nb de nourrissons de 0-6 jours traités dans des ES de premier niveau = F × % des nourrissons traités dans des ES publics de premier niveau</t>
  </si>
  <si>
    <t>F2 : Nb de nourrissons de 0-6 jours avec une respiration rapide traités dans des hôpitaux publics = F × % des nourrissons traités dans des hôpitaux publics</t>
  </si>
  <si>
    <t>Nb de nourrissons de 7-59 jours avec une respiration rapide traités par niveau de soins (G)</t>
  </si>
  <si>
    <t>G = E × proportion de nourrissons de 7-59 jours avec une respiration rapide sur le total des cas traités</t>
  </si>
  <si>
    <t>G1 : Nb de cas de nourrissons de 7-59 jours avec une respiration rapide traités dans des ES de premier niveau = G × % des nourrissons traités dans des hôpitaux publics de premier niveau</t>
  </si>
  <si>
    <t>G2 : Nb de nourrissons de 7-59 jours avec une respiration rapide traités en milieu hospitalier = F × % des nourrissons traités dans des hôpitaux publics</t>
  </si>
  <si>
    <t>Nb de cas d’infection clinique grave de nourrissons de 0-59 jours traités par niveau de soins (H)</t>
  </si>
  <si>
    <t>H = E × proportion de nourrissons de 0-59 jours atteints d’une infection clinique grave sur le total des cas traités</t>
  </si>
  <si>
    <t>H1 : Nb de nourrissons de 0-59 jours traités dans des ES de premier niveau = H × % de nourrissons traités dans des ES publics de premier niveau</t>
  </si>
  <si>
    <t>H2 : Nb de nourrissons de 0-59 jours traités dans des hôpitaux publics = H × % de nourrissons traités dans des hôpitaux publics</t>
  </si>
  <si>
    <t>Nb de nourrissons de 0-59 jours atteints d’une maladie grave traités par niveau de soins (I)</t>
  </si>
  <si>
    <t>I = E × proportion de nourrissons de 0-59 jours atteints d’une maladie grave sur le total des cas traités</t>
  </si>
  <si>
    <t>I1 : Nb de nourrissons de 0-59 jours traités dans des ES de premier niveau = I × % de nourrissons traités dans des ES publics de premier niveau</t>
  </si>
  <si>
    <t>I2 : Nb de nourrissons de 0-59 jours traités dans des hôpitaux publics = I × % de nourrissons traités dans des hôpitaux publics</t>
  </si>
  <si>
    <t>Nombre de nourrissons de 0-6 jours avec une respiration rapide traités selon un schéma spécifique par niveau de soins (J)</t>
  </si>
  <si>
    <t>J1 : 7 jours d’amoxicilline orale : Nombre de nourrissons de 0-6 jours avec une respiration rapide traités dans des ES de premier niveau = F1 × % de cas traités avec le schéma</t>
  </si>
  <si>
    <t>J2 : 10 jours de gentamicine IV/IM et d’ampicilline IV/IM : Nombre de nourrissons de 0-6 jours avec une respiration rapide traités dans des hôpitaux = F2 × % de cas traités avec le schéma</t>
  </si>
  <si>
    <t>J3 : 10 jours de ceftriaxone IV/IM : Nombre de nourrissons de 0-6 jours avec une respiration rapide traités selon un schéma de deuxième ligne dans des hôpitaux = F2 × % de cas traités selon le schéma</t>
  </si>
  <si>
    <t>Nombre de nourrissons de 7-59 jours avec une respiration rapide traités selon un schéma spécifique par niveau de soins (K)</t>
  </si>
  <si>
    <t>K1 : 7 jours d’amoxicilline orale : Nombre de nourrissons de 7-59 jours avec une respiration rapide traités dans des ES de premier niveau = G1 × % de cas traités avec le schéma</t>
  </si>
  <si>
    <t>K2 : 7 jours d’amoxicilline orale : Nombre de nourrissons de 7-59 jours avec une respiration rapide traités dans des hôpitaux = G2 × % de cas traités avec le schéma</t>
  </si>
  <si>
    <t>K3 : 10 jours de ceftriaxone IV/IM : Nombre de nourrissons de 0-6 jours avec une respiration rapide traités selon un schéma de deuxième ligne dans des hôpitaux = G2 × % de cas traités selon le schéma</t>
  </si>
  <si>
    <t>Nombre de nourrissons de 0-59 jours d’une infection clinique sévère traités selon un schéma spécifique, par niveau de soins (L)</t>
  </si>
  <si>
    <t>L1 : 7 jours de gentamicine IM et d’amoxicilline orale : Nb de nourrissons de 0-59 jours atteints d’une infection clinique sévère traités dans des ES de premier niveau = H1 × % de nourrissons traités selon le schéma</t>
  </si>
  <si>
    <t>L2 : 10 jours de gentamicine IV/IM et d’ampicilline IV/IM : Nb de nourrissons de 0-59 jours atteints d’une infection clinique sévère traités dans des hôpitaux = H2 × % de nourrissons traités selon le schéma</t>
  </si>
  <si>
    <t>L3 : 10 jours de ceftriaxone IV/IM : Nb de nourrissons de 0-59 jours atteints d’une infection clinique sévère traités selon un schéma de deuxième ligne dans des hôpitaux = H2 × % de nourrissons traités selon le schéma</t>
  </si>
  <si>
    <t>Nombre de nourrissons de 0-59 jours atteints d’une maladie grave et traités selon un schéma spécifique par niveau de soins (M)</t>
  </si>
  <si>
    <t>M1 : 7 jours de gentamicine IM et ampicilline IM : Nombre de nourrissons de 0-59 jours atteints d’une maladie grave et traités dans des ES de premier niveau = I1 × % de cas traités selon le schéma</t>
  </si>
  <si>
    <t>M2 : 10 jours de gentamicine IV/IM et d’ampicilline IV/IM : Nombre de nourrissons de 0-59 jours atteints d’une maladie grave et traités dans des hôpitaux = I2 × % de cas traités selon le schéma</t>
  </si>
  <si>
    <t>M3 : 10 jours de ceftriaxone IV/IM : Nombre de nourrissons de 0-59 jours atteints d’une maladie grave et traités selon un schéma de deuxième ligne en milieu hospitalier = F2 × % de cas traités selon le schéma</t>
  </si>
  <si>
    <t>Quantité d’amoxicilline 250 mg CD – ES publics de premier niveau (N1)</t>
  </si>
  <si>
    <t>N1= (J1 + K1 + L1) × O1 ; 
où O1 : quantité d’amoxicilline 250 mg CD par cas = 7</t>
  </si>
  <si>
    <t>Quantité de gentamicine 40 mg/ml, flacon de 2 ml – ES publics de premier niveau (N2)</t>
  </si>
  <si>
    <t xml:space="preserve">N2 = (L1 + M1) × O2 ; 
où O2 : quantité de gentamicine 40 mg/ml en flacon de 2 ml par cas = 7 </t>
  </si>
  <si>
    <t>Quantité de flacons d’ampicilline 250 mg – ES publics de premier niveau (N3)</t>
  </si>
  <si>
    <t xml:space="preserve">N3 = M1 × O4 ; où 
O4 : quantité d’ampicilline 250 mg en flacon par cas = 14 </t>
  </si>
  <si>
    <t>Quantité d’amoxicilline 250 mg CD – hôpitaux publics (P1)</t>
  </si>
  <si>
    <t>P1 = K2 × Q1 ; 
où Q1 : quantité d’amoxicilline 250 mg CD par cas = 7</t>
  </si>
  <si>
    <t>Quantité de gentamicine 40 mg/ml, flacon de 2 ml – hôpitaux publics (P2)</t>
  </si>
  <si>
    <t>P2 = (J2 + L2 + M2) × Q2 ; 
où Q2 : quantité de gentamicine 40 mg/ml en flacon de 2 ml par cas = 10</t>
  </si>
  <si>
    <t>Quantité de flacons d’ampicilline 250 mg – hôpitaux publics (P3)</t>
  </si>
  <si>
    <t>P3 = (J2 + L2 + M2) × Q3 ; 
où Q3 : quantité d’ampicilline 250 mg en flacon par cas = 30</t>
  </si>
  <si>
    <t>Quantité de flacons de ceftriaxone 250 mg – hôpitaux publics (P4)</t>
  </si>
  <si>
    <t>P4 = (J3 + K3 + L3 + M3) × Q4 ; 
où Q4 : quantité de ceftriaxone 250 mg en flacon par cas = 10</t>
  </si>
  <si>
    <t>Quantité totale d’amoxicilline 250 mg CD (R1)</t>
  </si>
  <si>
    <t>R1 = N1 + P1</t>
  </si>
  <si>
    <t>Quantité totale de gentamicine 40 mg/ml en flacon de 2 ml (R2)</t>
  </si>
  <si>
    <t>R2 = N2 + P2</t>
  </si>
  <si>
    <t>Quantité totale de flacons d’ampicilline 250 mg (R3)</t>
  </si>
  <si>
    <t>R3 = N3 + P3</t>
  </si>
  <si>
    <t>Quantité totale de flacons de ceftriaxone 250 mg (R4)</t>
  </si>
  <si>
    <t>R4 = P4</t>
  </si>
  <si>
    <t>Pneumonie chez les enfants de 2-59 mois</t>
  </si>
  <si>
    <t>Population totale de 2-59 mois (B)</t>
  </si>
  <si>
    <t xml:space="preserve">B = A × % de la population de 2-59 mois </t>
  </si>
  <si>
    <t>Nombre total de cas/épisodes de pneumonie 2-59 mois (C)</t>
  </si>
  <si>
    <t xml:space="preserve">C = B × Incidence de la pneumonie chez les enfants de 2-59 mois ; avec 231 épisodes pour 1 000 enfants </t>
  </si>
  <si>
    <t>Nombre de cas de pneumonie d’enfants de 2-59 mois traités dans des services de santé publics, y compris par des ASC (D)</t>
  </si>
  <si>
    <t>D = C × % de cas traités dans des services de soins de santé du secteur public (augmentation annuelle de 5%)</t>
  </si>
  <si>
    <t>Nombre de cas de pneumonie d’enfants de 2-59 mois traités par niveau de soins de santé publique (E)</t>
  </si>
  <si>
    <t>(E1) Nb d’enfants traités au niveau communautaire (par des ASC) = D × % d’enfants traités au niveau communautaire
(augmentation annuelle de 3%)</t>
  </si>
  <si>
    <t>(E2) Nb d’enfants traités dans des ES publics de premier niveau = D × % d’enfants traités dans des ES de premier niveau
(diminution annuelle de 3%)</t>
  </si>
  <si>
    <t>(E3) Nb d’enfants traités dans des hôpitaux publics = D × % d’enfants traités dans des hôpitaux publics</t>
  </si>
  <si>
    <t>Nombre de cas de pneumonie d’enfants de 2-59 mois traités au niveau communautaire par type (F)</t>
  </si>
  <si>
    <t xml:space="preserve">(F) Nb de cas de respiration rapide traités au niveau communautaire (par des ASC) 
= E1 × % de cas de respiration rapide </t>
  </si>
  <si>
    <t>Nombre de cas de pneumonie de 2-59 mois par type traités dans des ES publics de premier niveau (G)</t>
  </si>
  <si>
    <t xml:space="preserve">(G1) Nb de cas de respiration rapide traités dans des ES publics de premier niveau
= E2 × % de cas de respiration rapide </t>
  </si>
  <si>
    <t>(G2) Nb de cas séronégatifs avec tirage sous-costal traités dans des ES publics de premier niveau
= E2 × % de cas de tirage sous-costal séronégatifs</t>
  </si>
  <si>
    <t>Nombre de cas de pneumonie de 2-59 mois par type traités dans des hôpitaux publics (H)</t>
  </si>
  <si>
    <t xml:space="preserve">(H1) Nb de cas de respiration rapide traités dans des hôpitaux publics
= E3 × % de cas de respiration rapide </t>
  </si>
  <si>
    <t>(H2) Nb de cas seronegatifs avec tirage sous-costal traités dans des hôpitaux publics
= E3 × % de cas de tirage sous-costal séronégatifs</t>
  </si>
  <si>
    <t>(H3) Nb de cas graves ou séropositifs avec tirage sous-costal traités dans des hôpitaux publics
= E3 × % de cas de tirage sous-costal sévères ou séropositifs</t>
  </si>
  <si>
    <t>Nombre de cas de pneumonie d’enfants de 2-59 mois traités avec un schéma spécifique – Niveau communautaire/ASC (I)</t>
  </si>
  <si>
    <t xml:space="preserve">(I) Nb de cas traités par amoxicilline orale pendant 5 jours (respiration rapide)
= F × % de cas ayant reçu le schéma </t>
  </si>
  <si>
    <t>Nombre de cas de pneumonie d’enfants de 2-59 mois par type traités avec un schéma spécifique – Hôpitaux publics de premier niveau (J)</t>
  </si>
  <si>
    <t xml:space="preserve">(J) Nb de cas traités par amoxicilline orale pendant 5 jours (respiration rapide et tirage sous-costal négatif au VIH) =(G1 + G2) × % de cas traités avec le schéma </t>
  </si>
  <si>
    <t>Nombre de cas de pneumonie d’enfants de 2-59 mois par type traités avec un schéma spécifique – hôpitaux publics (K)</t>
  </si>
  <si>
    <t xml:space="preserve">(K1) Nb de cas traités par amoxicilline orale pendant 5 jours (respiration rapide et tirage sous-costal seronégatif) = (H1 + H2) × % de cas traités avec le schéma </t>
  </si>
  <si>
    <t xml:space="preserve">(K2) Nb de cas traités par gentamicine IV/IM et de l’ampicilline IV/IM pendant 5 jours (cas graves ou de tirage sous-costal seropositifs) = H3 × % de cas traités avec le schéma thérapeutique </t>
  </si>
  <si>
    <t>Quantité d’amoxicilline 250 mg CD – niveau communautaire (M)</t>
  </si>
  <si>
    <t>(M1) Quantité pour les cas de 2-11 mois = I × % du groupe d’âge × L1 ; où L1 : quantité par cas = 10 CD</t>
  </si>
  <si>
    <t>(M2) Quantité pour les cas de 12-59 mois : I × % du groupe d’âge × L2 ; où L2 : quantité par cas = 20 CD</t>
  </si>
  <si>
    <t>Quantité d’amoxicilline 250 mg CD – ES publics de premier niveau (O)</t>
  </si>
  <si>
    <t>(O1) Quantité pour les cas de 2-11 mois = J × % du groupe d’âge × N1 ; où N1 : quantité par cas = 10 CD</t>
  </si>
  <si>
    <t>(O2) Quantité pour les cas de 12-36 mois = J × % du groupe d’âge × N2 ; où N2 : quantité par cas = 20 CD</t>
  </si>
  <si>
    <t>(O3) Quantité pour les cas de 37-59 mois = J × % du groupe d’âge × N3 ; où N3 : quantité par cas = 30 CD</t>
  </si>
  <si>
    <t>Quantité d’amoxicilline 250 mg CD – hôpitaux publics (Q)</t>
  </si>
  <si>
    <t>(Q1) Quantité pour les cas de 2-11 mois = K1 × % du groupe d’âge × P1 ; où P1 : quantité par cas = 10 CD</t>
  </si>
  <si>
    <t>(Q2) Quantité pour les cas de 12-36 mois = K1 × % du groupe d’âge × P2 ; où P2 : quantité par cas = 20 CD</t>
  </si>
  <si>
    <t>(Q3) Quantité pour les cas de 37-59 mois = K1 × % du groupe d’âge × P3 ; où P3 : quantité par cas = 30 CD</t>
  </si>
  <si>
    <t>Quantité totale d’amoxicilline 250 mg CD pour le traitement de la pneumonie chez les enfants de 2-59 mois (R)</t>
  </si>
  <si>
    <t>R = (M1+M2) + (O1+O2+O3) + (Q1+Q2+Q3)</t>
  </si>
  <si>
    <t xml:space="preserve">Pneumonie chez les enfants de 2-59 mois (simplifiée) </t>
  </si>
  <si>
    <t>D = C × % de cas traités dans des services de soins de santé du secteur public
(augmentation annuelle de 5%)</t>
  </si>
  <si>
    <t>(E2) Nb d’enfants traités dans des ES publics = D × % d’enfants traités dans des ES de premier niveau
(diminution annuelle de 3%)</t>
  </si>
  <si>
    <t>Nombre de cas de pneumonie d’enfants de 2-59 mois traités par type au niveau communautaire (F)</t>
  </si>
  <si>
    <t>Nombre de cas de pneumonie de 2-59 mois par type traités dans des ES publics (G)</t>
  </si>
  <si>
    <t xml:space="preserve">(G1) Nb de cas de respiration rapide traités dans des ES publics
= E2 × % de cas de respiration rapide </t>
  </si>
  <si>
    <t>(G2) Nb de cas de tirage sous-costal séronégatifs traités dans des ES publics
= E2 × % de cas de tirage sous-costal séronégatifs</t>
  </si>
  <si>
    <t>Nombre de cas de pneumonie d’enfants de 2-59 mois traités selon un schéma spécifique – Niveau communautaire/ASC (H)</t>
  </si>
  <si>
    <t xml:space="preserve">(H) Nb de cas traités par amoxicilline orale de 5 jours (respiration rapide)
= F × % de cas ayant reçu le schéma </t>
  </si>
  <si>
    <t>Nombre de cas de pneumonie d’enfants de 2-59 mois par type traités selon un schéma spécifique – ES publics (K)</t>
  </si>
  <si>
    <t xml:space="preserve">(J) Nb de cas traités par amoxicilline orale pendant 5 jours (respiration rapide et tirage sous-costal seronégatif ) =(G1 + G2) × % de cas traités selon le schéma </t>
  </si>
  <si>
    <t>Quantité d’amoxicilline 250 mg CD – niveau communautaire (K)</t>
  </si>
  <si>
    <t>(K1) Quantité pour les cas de 2-11 mois = H × % du groupe d’âge × J1 ; où J1 : quantité par cas = 10 CD</t>
  </si>
  <si>
    <t>(K2) Quantité pour les cas de 12-59 mois : H × % du groupe d’âge × J2 ; où J2 : quantité par cas = 20 CD</t>
  </si>
  <si>
    <t>Quantité d’amoxicilline 250 mg CD – ES publics (M)</t>
  </si>
  <si>
    <t>(M2) Quantité pour les cas de 12-36 mois = I × % du groupe d’âge × L2 ; où L2 : quantité par cas = 20 CD</t>
  </si>
  <si>
    <t>(M3) Quantité pour les cas de 37-59 mois = I × % du groupe d’âge × L3 ; où L3 : quantité par cas = 30 CD</t>
  </si>
  <si>
    <t>Quantité totale d’amoxicilline 250 mg CD pour le traitement de la pneumonie chez les enfants de 2-59 mois (N)</t>
  </si>
  <si>
    <t>N = (K1+K2) + (M1+M2+M3)</t>
  </si>
  <si>
    <t xml:space="preserve">Diarrhée chez les enfants de moins de 5 ans </t>
  </si>
  <si>
    <t>Population totale de moins de 5 ans (B)</t>
  </si>
  <si>
    <t xml:space="preserve">B = A × % de la population de moins de 5 ans </t>
  </si>
  <si>
    <t xml:space="preserve">Nombre total de cas/épisodes de diarrhée chez les moins de 5 ans (C) </t>
  </si>
  <si>
    <t>C = B × incidence de la diarrhée chez les enfants de moins de 5 ans (2,19 épisodes par enfant)</t>
  </si>
  <si>
    <t>Nombre de cas de diarrhée chez les enfants de moins de 5 ans traités dans des services de santé publique, y compris par des ASC (D)</t>
  </si>
  <si>
    <t xml:space="preserve">Nombre de cas de diarrhée chez les enfants de moins de 5 ans traités par niveau de soins de santé dans le secteur public (E) </t>
  </si>
  <si>
    <t>E1 : Nb d’enfants traités au niveau communautaire (par des ASC) = D × % d’enfants traités au niveau communautaire
(augmentation annuelle de 3%)</t>
  </si>
  <si>
    <t>E2 : Nombre d’enfants traités dans des ES de premier niveau = D × % d’enfants traités dans des hôpitaux de premier niveau
(diminution annuelle de 3%)</t>
  </si>
  <si>
    <t>E3 :  Nombre de cas traités dans des hôpitaux publics = D × % de cas traités dans des hôpitaux publics</t>
  </si>
  <si>
    <t>Nombre de cas de diarrhée chez les enfants de moins de 5 ans traités au niveau communautaire par type (F)</t>
  </si>
  <si>
    <t>F : Nb de cas de diarrhée non grave sans sang traités au niveau communautaire (par des ASC) = E1 × % de cas de diarrhée non grave (sans sang)</t>
  </si>
  <si>
    <t>Nombre de cas de diarrhée chez les moins de 5 ans traités dans des ES publics de premier niveau par type (G)</t>
  </si>
  <si>
    <t>G : Nb de cas de diarrhée non sévère traités dans des ES publics de premier niveau = E2 × % de cas de diarrhée non sévère traités</t>
  </si>
  <si>
    <t>Nombre de cas de diarrhée chez les moins de 5 ans traités dans des hôpitaux publics par type (H)</t>
  </si>
  <si>
    <t>H1 : Nb de cas de diarrhée non sévère traités dans des hôpitaux publics = E3 × % de cas de diarrhée non sévère traités</t>
  </si>
  <si>
    <t>H2 : Nb de cas de diarrhée sévère traités dans des hôpitaux publics = E3 × % de cas de diarrhée sévère traités</t>
  </si>
  <si>
    <t>Nombre de cas de diarrhée chez les enfants de moins de 5 ans traités selon un schéma spécifique – services communautaires/par des ASC (I)</t>
  </si>
  <si>
    <t xml:space="preserve">I : Nb de cas non sévère sans sang traités avec des SRO pendant 2 jours et du zinc pendant 10 jours ; = F × % de cas traités selon le schéma </t>
  </si>
  <si>
    <t>Nombre de cas de diarrhée chez les moins de 5 ans, par type, traités selon un schéma spécifique – ES publics de premier niveau (J)</t>
  </si>
  <si>
    <t xml:space="preserve">J1 : Nb de cas non sévère sans sang traités avec des SRO pendant 2 jours et du zinc pendant 10 jours ; = G1 × % de cas traités selon le schéma </t>
  </si>
  <si>
    <t>J2 : Nb de cas non sévère avec du sang traités avec des SRO pendant 2 jours, du zinc pendant 10 jours et de la ciprofloxacine pendant 3 jours ou du métronidazole pendant 5 jours : = G2 × de cas traités selon le schéma</t>
  </si>
  <si>
    <t>Nombre de cas de diarrhée non sévère chez les moins de 5 ans, par sous-type, traités selon un schéma spécifique – hôpitaux publics (K)</t>
  </si>
  <si>
    <t xml:space="preserve">K1 : Nb de cas non sévère sans sang traités avec des SRO pendant 2 jours et du zinc pendant 10 jours = H1 × % de cas traités </t>
  </si>
  <si>
    <t>K2 : Nb de cas non sévère avec du sang traités avec des SRO pendant 2 jours, du zinc pendant 10 jours et de la ciprofloxacine pendant 3 jours ou du métronidazole par voie orale pendant 5 jours : = H1 × % de cas traités</t>
  </si>
  <si>
    <t>Nombre de cas de diarrhée sévère chez les moins de 5 ans par sous-type traités selon un schéma spécifique – hôpitaux publics (L)</t>
  </si>
  <si>
    <t>L1 : Nb de cas sévère sans sang traités avec des SRO pendant 2 jours et du zinc pendant 10 jours : = H2 × % de cas traités</t>
  </si>
  <si>
    <t>L2 : Nb de cas traités sévère avec du sang traités avec une solution de Ringer stat, des SRO pendant 2 jours, du zinc pendant 10 jours et du ceftriaxone pendant 3 jours ou du métronidazole pendant 5 jours : = H2 × % de cas traités</t>
  </si>
  <si>
    <t>Quantité de sachet de SRO 20,5 g à faible osmolalité d’un (1) l – niveau communautaire (N1)</t>
  </si>
  <si>
    <t>N1 : Quantité pour les cas de moins de 5 ans = I × % du groupe d’âge × M1; 
où M1 : quantité par cas = 2 sachets</t>
  </si>
  <si>
    <t>Quantité de zinc 20 mg CD – niveau communautaire (N2)</t>
  </si>
  <si>
    <t xml:space="preserve">N2a : Quantité pour les cas de 2-5 mois = I × % du groupe d’âge × M2a ; où M2a : quantité par cas = 5 CD </t>
  </si>
  <si>
    <t>N2b : Quantité pour les cas de 6-59 mois = I × % du groupe d’âge × M2b ; 
où M2b : quantité par cas = 10 CD</t>
  </si>
  <si>
    <t>Quantité de sachets de SRO 20,5 g à faible osmolalité d’un (1) l – ES publics de premier niveau (P1)</t>
  </si>
  <si>
    <t>P1 : Quantité pour les cas de moins de 5 ans = (J1+J2) × % du groupe d’âge × O1 ; où O1 : quantité par cas = 2 sachets</t>
  </si>
  <si>
    <t>Quantité de zinc 20 mg CD – ES publics de premier niveau (P2)</t>
  </si>
  <si>
    <t>P2a : Quantité pour les cas de 2-5 mois (10 %) = (J1+J2) × % du groupe d’âge × O2a ; où O2a : quantité par cas = 5 CD</t>
  </si>
  <si>
    <t>P2b : Quantité pour les cas de 6-59 mois = (J1+J2) × % du groupe d’âge × O2b ; 
où O2b : quantité par cas = 10 CD</t>
  </si>
  <si>
    <t>Quantité de SRO 20,5 g à faible osmolalité – sachet d’un (1) l – hôpitaux publics (R1)</t>
  </si>
  <si>
    <t>R1 : Quantité pour les cas de moins de 5 ans = (K1+K2+L1+L2) × % du groupe d’âge × Q1 ; 
où Q1 : quantité par cas = 2 sachets</t>
  </si>
  <si>
    <t>Quantité de zinc 20 mg CD – hôpitaux publics (R2)</t>
  </si>
  <si>
    <t>R2a : Quantité pour les cas de 2-5 mois = (K1+K2+L1+L2) × % du groupe d’âge × Q2a ; où Q2a : quantité par cas = 5 CD</t>
  </si>
  <si>
    <t>R2b : Quantité pour les cas de 6-59 mois = (K1+ K2+ K2+L1) × % du groupe d’âge × Q2b ; 
où Q2b : quantité par cas = 10 CD</t>
  </si>
  <si>
    <t>Quantité totale de SRO 20,5 g à faible osmolalité en sachet d’un (1) l pour le traitement de la diarrhée chez les enfants de moins de 5 ans (S1)</t>
  </si>
  <si>
    <t>S1 = (N1+P1+R1)</t>
  </si>
  <si>
    <t>Quantité totale de zinc 20 mg CD pour le traitement de la diarrhée chez les enfants de moins de 5 ans (S2)</t>
  </si>
  <si>
    <t>S2 = (N2a+N2b) + (P2a+P2b) + (R2a+R2b)</t>
  </si>
  <si>
    <t xml:space="preserve">Diarrhée chez les enfants de moins de 5 ans – Simplifiée </t>
  </si>
  <si>
    <t>A : Population = population de l’année précédente + (population de l’année précédente × TCP) 
(le TCP annuel est de 2 %)</t>
  </si>
  <si>
    <t>9%</t>
  </si>
  <si>
    <t>Nombre total de cas/épisodes de diarrhée chez les moins de 5 ans (C)</t>
  </si>
  <si>
    <t xml:space="preserve">Nombre de cas de diarrhée chez les moins de 5 ans traités avec un schéma spécifique dans les services de santé publique (E) </t>
  </si>
  <si>
    <t xml:space="preserve">E : Nb de cas traités avec des SRO pendant 2 jours et du zinc pendant 10 jours = D × % de cas traités selon le schéma </t>
  </si>
  <si>
    <t>Quantité de SRO 20,5 g à faible osmolalité en sachet d’un (1) l (G1)</t>
  </si>
  <si>
    <t>G1 : Quantité pour les cas de moins de 5 ans = E × % du groupe d’âge × F1 ; 
où F1 : quantité par cas = 2 sachets</t>
  </si>
  <si>
    <t>Quantité de zinc 20 mg CD (G2)</t>
  </si>
  <si>
    <t xml:space="preserve">G2a : Quantité pour les cas de 2-5 mois = E × % du groupe d’âge × F2a ; où F2a : quantité par cas = 5 CD </t>
  </si>
  <si>
    <t>G2b : Quantité pour les cas de 6-59 mois = E × % du groupe d’âge × F2b ; 
où F2b : quantité par cas = 10 CD</t>
  </si>
  <si>
    <t>Quantité totale de SRO 20,5 g à faible osmolalité en sachet d’un (1) l pour le traitement de la diarrhée chez les enfants de moins de 5 ans (H1)</t>
  </si>
  <si>
    <t>H1 = G1</t>
  </si>
  <si>
    <t>Quantité totale de zinc 20 mg CD pour le traitement de la diarrhée chez les enfants de moins de 5 ans (H2)</t>
  </si>
  <si>
    <t xml:space="preserve">H2 = (G2a+G2b) </t>
  </si>
  <si>
    <t>Parameter</t>
  </si>
  <si>
    <t>Input</t>
  </si>
  <si>
    <t>Current year</t>
  </si>
  <si>
    <t>Forecast year 1</t>
  </si>
  <si>
    <t>Forecast year 2</t>
  </si>
  <si>
    <t>Total population (A)</t>
  </si>
  <si>
    <t>Population growth rate (PGR)</t>
  </si>
  <si>
    <t>Total number of live births (C)</t>
  </si>
  <si>
    <t>= [(A/1000) × CBR (B)]:
CBR = # of live births per 1000 population per year</t>
  </si>
  <si>
    <t>Number of live births is assumed to be the same as the total population of 0-59 days of age in the same year</t>
  </si>
  <si>
    <t>Total number of total PSBI or Very Severe Disease cases (D)</t>
  </si>
  <si>
    <t xml:space="preserve">= Incidence of PSBI or Very Severe Disease in infants
(0-59 days) </t>
  </si>
  <si>
    <t>Number of PSBI or Very Severe Disease cases treated in the public sector (E)</t>
  </si>
  <si>
    <t>= D x % of cases treated in the public sector</t>
  </si>
  <si>
    <t># of 0-6 day fast breathing cases treated by level of care (F)</t>
  </si>
  <si>
    <t>= E x Proportion of 0-6 day fast breathing cases out of the total treated</t>
  </si>
  <si>
    <t>F1: # of 0-6 day fast breathing cases treated at 1st level HFs = F x % treated at 1st level public HFs</t>
  </si>
  <si>
    <t>F2: # of 0-6 day fast breathing cases treated at public hospitals = F x % treated at public hospitals</t>
  </si>
  <si>
    <t># of 7-59 day fast breathing cases treated by level of care (G)</t>
  </si>
  <si>
    <t>G = E x Proportion of 7-59 day fast breathing cases out of the total treated</t>
  </si>
  <si>
    <t>G1: # of 7-59 day fast breathing cases treated at 1st level HFs = G x % treated at 1st level public HFs</t>
  </si>
  <si>
    <t>G2: # of 7-59 day fast breathing cases treated at hospitals = G x % treated at 1st level public HFs</t>
  </si>
  <si>
    <t># of 0-59 day clinical severe infection cases treated by level of care (H)</t>
  </si>
  <si>
    <t>= E x Proportion of 0-59 day clinical severe infection cases out of the total treated</t>
  </si>
  <si>
    <t>H1: # of 0-59 day clinical severe infection cases treated at 1st level HFs = H x % treated at 1st level public HFs</t>
  </si>
  <si>
    <t>H2: # of 0-59 day clinical severe infection cases treated at public hospitals = H x % treated at public hospitals</t>
  </si>
  <si>
    <t># of 0-59 day critical illness cases treated by level of care (I)</t>
  </si>
  <si>
    <t>= E x Proportion of 0-59 day critical illness cases out of the total treated</t>
  </si>
  <si>
    <t>I1: # of 0-59 day critical illness cases treated at 1st level HFs = I x % treated at 1st level public HFs</t>
  </si>
  <si>
    <t>I2: # of 0-59 day critical illness cases treated at public hospitals = I x % treated at public hospitals</t>
  </si>
  <si>
    <t>Number of 0-6 day fast breathing cases teated with specific regimen by level of care (J)</t>
  </si>
  <si>
    <t>J1: 7-day amoxicillin Oral: 0-6 day fast breathing cases treated at 1st level HFs = F1 x % treated with the regimen</t>
  </si>
  <si>
    <t>J2: 10-day gentamicin IV/IM and ampicillin IV/IM: 0-6 day fast breathing cases treated at hospitals = F2 x % treated with the regimen</t>
  </si>
  <si>
    <t>J3: 10-day ceftriaxone IV/IM: 0-6 day fast breathing cases treated with 2nd line regimen at hospitals = F2 x % treated with the regimen</t>
  </si>
  <si>
    <t>Number of 7-59 day fast breathing cases teated with specific regimen by level of care (K)</t>
  </si>
  <si>
    <t>K1: 7-day amoxicillin Oral: 7-59 day fast breathing cases treated at 1st level HFs = G1 x % treated with the regimen</t>
  </si>
  <si>
    <t>K2: 7-day amoxicillin Oral: 7-59 day fast breathing cases treated at hospitals = G2 x % treated with the regimen</t>
  </si>
  <si>
    <t>K3: 10-day ceftriaxone IV/IM: 0-6 day fast breathing cases treated with 2nd line regimen at hospitals = G2 x % treated with the regimen</t>
  </si>
  <si>
    <t>Number of 0-59 day clinical severe infection cases teated with specific regimen by level of care (L)</t>
  </si>
  <si>
    <t>L1: 7-day gentamicin IM and amoxicillin oral: 0-59 day clinical severe infection cases treated at 1st level HFs = H1 x % treated with the regimen</t>
  </si>
  <si>
    <t>L2: 10-day gentamycin IV/IM and ampicillin IV/IM: 0-59 day clinical severe infection cases treated at hospitals = H2 x % treated with the regimen</t>
  </si>
  <si>
    <t>L3: 10-day ceftriaxone IV/IM: 0-59 day clinical severe infection cases treated with 2nd line regimen at hospitals = H2 x % treated with the regimen</t>
  </si>
  <si>
    <t>Number of 0-59 day critical illness cases teated with specific regimen by level of care (M)</t>
  </si>
  <si>
    <t>M1: 7-day gentamycin IM and ampicillin IM: 0-59 day critical illness cases treated at 1st level HFs = I1 x % treated with the regimen</t>
  </si>
  <si>
    <t>M2: 10-day gentamicin IV/IM and ampicillin IV/IM: 0-59 day critical illness cases treated at hospitals = I2 x % treated with the regimen</t>
  </si>
  <si>
    <t>M3: 10-day ceftriaxone IV/IM: 0-59 day critical illness cases treated with 2nd line regimen at hospitals = I2 x % treated with the regimen</t>
  </si>
  <si>
    <t>Quantity of amoxicillin 250mg DT- 1st level public HFs (N1)</t>
  </si>
  <si>
    <t>= (J1 + K1 + L1) x amoxicillin 250mg DT per case (O1 = 7)</t>
  </si>
  <si>
    <t>Quantity of gentamicin 40mg/ml, 2 ml vials- 1st level public HFs (N2)</t>
  </si>
  <si>
    <t>= (L1 + M1) x gentamicin 40mg/ml, 2 ml vials per case
(O2 = 7)</t>
  </si>
  <si>
    <t>Quantity of ampicillin 500mg vials- 1st level public HFs (N3)</t>
  </si>
  <si>
    <t>= M1 x ampicillin 500mg vials per case (O4 = 14)</t>
  </si>
  <si>
    <t>Quantity of amoxicillin 250mg DT- public hospitals (P1)</t>
  </si>
  <si>
    <t>= K2 x amoxicillin 250mg DT per case (Q1 = 7)</t>
  </si>
  <si>
    <t>Quantity of gentamicin 40mg/ml, 2 ml vials- public hospitals (P2)</t>
  </si>
  <si>
    <t>= (J2 + L2 + M2) x gentamicin 40mg/ml, 2 ml vials per case (Q2 = 10)</t>
  </si>
  <si>
    <t>Quantity of ampicillin 500mg vials- public hospitals (P3)</t>
  </si>
  <si>
    <t>= (J2 + L2 + M2) x ampicillin 500mg vials per case 
(Q3 = 30)</t>
  </si>
  <si>
    <t>Quantity of ceftriaxone 250mg vials- public hospitals (P4)</t>
  </si>
  <si>
    <t>= (J3 + K3 + L3 + M3) x ceftriaxone 250mg vials per case (Q4 = 10)</t>
  </si>
  <si>
    <t>Total quantity of amoxicillin 250mg DT (R1)</t>
  </si>
  <si>
    <t>Total quantity of gentamicin 40mg/ml, 2 ml vials (R2)</t>
  </si>
  <si>
    <t>Total quantity of ampicillin 500mg vials (R3)</t>
  </si>
  <si>
    <t>Total quantity of ceftriaxone 250mg vials (R4)</t>
  </si>
  <si>
    <t>F = TPC total de la méthode moderne de contraception de l'année précédente + Augmentation annuelle du TPC</t>
  </si>
  <si>
    <t>K = (I + J) × % de cas traités 
(conformité aux recommandations de traitement); (% augmentation par an)</t>
  </si>
  <si>
    <t>O = N × % de cas traités ;
(% de conformité aux recommandations de traitement); (% augmentation par an)</t>
  </si>
  <si>
    <t>C = B × incidence de la diarrhée chez les enfants de moins de 5 ans (2,19 épisodes par enfant par an)</t>
  </si>
  <si>
    <t>Draps calibrés pour la détection de l'HPP</t>
  </si>
  <si>
    <t>PARAMETRE</t>
  </si>
  <si>
    <t>ANNEE EN COURS</t>
  </si>
  <si>
    <t>PREVISION ANNEE 1</t>
  </si>
  <si>
    <t>PREVISION ANNEE 2</t>
  </si>
  <si>
    <t>B = A x % de femmes enceintes au sein de la population totale</t>
  </si>
  <si>
    <t xml:space="preserve">C =  B x (100 % - taux de fausses couches en %) (taux de fausses couches de 10%) </t>
  </si>
  <si>
    <t>Nombre d'accouchements dans des ES publics (D)</t>
  </si>
  <si>
    <t>D = C x % d'accouchements dans des ES publics
(augmentation annuelle estimée d'accouchements dans des établissements publics de 4%)</t>
  </si>
  <si>
    <t xml:space="preserve">F = E x % de conformité  
(augmentation annuelle estimée de l'utilisation de 20 %) </t>
  </si>
  <si>
    <t>Quantité de draps calibrés jetables nécessaires pour le diagnostic de l'HPP (H)</t>
  </si>
  <si>
    <t>H = F x G; 
où G: Nombre de draps calibrés nécessaires par cas pour le diagnostic de l'HPP = 1 draps calibré jetable</t>
  </si>
  <si>
    <t>Nombre d’accouchements dans des ES publics ayant reçu de l’ocytocine pour prévenir l’HPP (F1)</t>
  </si>
  <si>
    <t>Nombre d'accouchements dans des ES publics ayant reçu de la CT pour la prévention de l'HPP (F2)</t>
  </si>
  <si>
    <t>F1 = E × % d’accouchements sous oxytocine (réduction annuelle de 10 %)</t>
  </si>
  <si>
    <t>F2 = E x % d'accouchements sous CT (augmentation annuelle de 10 %)</t>
  </si>
  <si>
    <t>Quantité d’ampoules d’oxytocine 10 UI nécessaires pour la prévention de l’HPP (J1)</t>
  </si>
  <si>
    <t>J1 = F1 × I1 ; 
où I1 : Nb d’ampoules nécessaires par cas pour la prévention = 1 ampoule de 10 UI</t>
  </si>
  <si>
    <t>Quantité d'ampoules de CT 100 mcg nécessaires pour la prévention de l'HPP (J2)</t>
  </si>
  <si>
    <t xml:space="preserve">J2 = F2 x 12 ;
où 12 : Nb d'ampoules nécessaires par cas pour la prévention = 1 x 100 mcg = 1 ampoule de 100 mcg </t>
  </si>
  <si>
    <t xml:space="preserve"> K = H × I3 ; 
où I3 : Nb de comprimés nécessaires par cas pour la prévention = 3 × 200 mcg = 3 comprimés de 200 mcg</t>
  </si>
  <si>
    <t>L1 = J1</t>
  </si>
  <si>
    <t>Quantité totale d'ampoules de CT de 100 mcg nécessaires pour la prévention de l'HPP (L2)</t>
  </si>
  <si>
    <t>Quantité totale de comprimés de misoprostol 200 mcg nécessaires pour la prévention de l’HPP (L3)</t>
  </si>
  <si>
    <t>L3 = K</t>
  </si>
  <si>
    <t>L2 = J2</t>
  </si>
  <si>
    <t>Nombre de cas d’HPP ayant reçu de l’oxytocine pour le traitement (V1)</t>
  </si>
  <si>
    <t>Nombre de cas d’HPP ayant reçu du TXA pour le traitement (V2)</t>
  </si>
  <si>
    <t>V1 = (P+U) × % de femmes ayant reçu de l’oxytocine</t>
  </si>
  <si>
    <t>V2 = (P+U) x % de femmes ayant reçu du TXA</t>
  </si>
  <si>
    <t>Quantité totale d'ampoules de TXA 1 g pour le traitement des cas de HPP (X2)</t>
  </si>
  <si>
    <t>Quantité d’ampoules d’oxytocine 10 UI nécessaires pour le traitement des cas d’HPP (X1)</t>
  </si>
  <si>
    <t>X1 = V1 × W1 ; 
où W1 : Nb d’ampoules nécessaires par cas pour le traitement = 4 ampoules</t>
  </si>
  <si>
    <t>X2 = V2 x W2
où W2 : Nb d'ampoules nécessaires par cas pour le traitement = 1 ampoule</t>
  </si>
  <si>
    <t>Quantité totale de comprimés de misoprostol 200 mcg nécessaires pour la prévention de l’HPP (Y3)</t>
  </si>
  <si>
    <t>Y3 = L3</t>
  </si>
  <si>
    <t>Y4 = X2</t>
  </si>
  <si>
    <t>Quantité totale d’ampoules de TXA 1g nécessaires pour l’HPP (Y4)</t>
  </si>
  <si>
    <r>
      <t xml:space="preserve">A: Population = population de l'année précente + (population de l'année précédente x </t>
    </r>
    <r>
      <rPr>
        <sz val="9"/>
        <rFont val="Gill Sans MT"/>
        <family val="2"/>
        <scheme val="minor"/>
      </rPr>
      <t>TCP</t>
    </r>
    <r>
      <rPr>
        <sz val="9"/>
        <color theme="1"/>
        <rFont val="Gill Sans MT"/>
        <family val="2"/>
        <scheme val="minor"/>
      </rPr>
      <t>)
(</t>
    </r>
    <r>
      <rPr>
        <sz val="9"/>
        <rFont val="Gill Sans MT"/>
        <family val="2"/>
        <scheme val="minor"/>
      </rPr>
      <t>Le TCP</t>
    </r>
    <r>
      <rPr>
        <sz val="9"/>
        <color rgb="FFFF0000"/>
        <rFont val="Gill Sans MT"/>
        <family val="2"/>
        <scheme val="minor"/>
      </rPr>
      <t xml:space="preserve"> </t>
    </r>
    <r>
      <rPr>
        <sz val="9"/>
        <color theme="1"/>
        <rFont val="Gill Sans MT"/>
        <family val="2"/>
        <scheme val="minor"/>
      </rPr>
      <t>annuel est de 2 %)</t>
    </r>
  </si>
  <si>
    <r>
      <rPr>
        <b/>
        <sz val="9"/>
        <rFont val="Gill Sans MT"/>
        <family val="2"/>
        <scheme val="minor"/>
      </rPr>
      <t xml:space="preserve">Total des </t>
    </r>
    <r>
      <rPr>
        <b/>
        <sz val="9"/>
        <color theme="1"/>
        <rFont val="Gill Sans MT"/>
        <family val="2"/>
        <scheme val="minor"/>
      </rPr>
      <t>Grossesses (B)</t>
    </r>
  </si>
  <si>
    <r>
      <rPr>
        <b/>
        <sz val="9"/>
        <rFont val="Gill Sans MT"/>
        <family val="2"/>
        <scheme val="minor"/>
      </rPr>
      <t xml:space="preserve">Total des </t>
    </r>
    <r>
      <rPr>
        <b/>
        <sz val="9"/>
        <color theme="1"/>
        <rFont val="Gill Sans MT"/>
        <family val="2"/>
        <scheme val="minor"/>
      </rPr>
      <t>Accouchements (C)</t>
    </r>
  </si>
  <si>
    <r>
      <t xml:space="preserve">Nombre d'accouchements par voie </t>
    </r>
    <r>
      <rPr>
        <b/>
        <sz val="9"/>
        <rFont val="Gill Sans MT"/>
        <family val="2"/>
        <scheme val="minor"/>
      </rPr>
      <t>vaginale</t>
    </r>
    <r>
      <rPr>
        <b/>
        <sz val="9"/>
        <color theme="1"/>
        <rFont val="Gill Sans MT"/>
        <family val="2"/>
        <scheme val="minor"/>
      </rPr>
      <t xml:space="preserve"> dans des ES publics (E)</t>
    </r>
  </si>
  <si>
    <r>
      <t xml:space="preserve">E = D x % d'accouchements par voie </t>
    </r>
    <r>
      <rPr>
        <sz val="9"/>
        <rFont val="Gill Sans MT"/>
        <family val="2"/>
        <scheme val="minor"/>
      </rPr>
      <t xml:space="preserve">vaginale </t>
    </r>
    <r>
      <rPr>
        <sz val="9"/>
        <color theme="1"/>
        <rFont val="Gill Sans MT"/>
        <family val="2"/>
        <scheme val="minor"/>
      </rPr>
      <t xml:space="preserve">dans les ES publics   
(réduction annuelle estimée des accouchements par voie </t>
    </r>
    <r>
      <rPr>
        <sz val="9"/>
        <rFont val="Gill Sans MT"/>
        <family val="2"/>
        <scheme val="minor"/>
      </rPr>
      <t xml:space="preserve">vaginale </t>
    </r>
    <r>
      <rPr>
        <sz val="9"/>
        <color theme="1"/>
        <rFont val="Gill Sans MT"/>
        <family val="2"/>
        <scheme val="minor"/>
      </rPr>
      <t xml:space="preserve">dans les ES publics de 2 %) </t>
    </r>
  </si>
  <si>
    <r>
      <t xml:space="preserve">Nombre d'accouchements </t>
    </r>
    <r>
      <rPr>
        <b/>
        <sz val="9"/>
        <rFont val="Gill Sans MT"/>
        <family val="2"/>
        <scheme val="minor"/>
      </rPr>
      <t xml:space="preserve">par voie vaginale </t>
    </r>
    <r>
      <rPr>
        <b/>
        <sz val="9"/>
        <color theme="1"/>
        <rFont val="Gill Sans MT"/>
        <family val="2"/>
        <scheme val="minor"/>
      </rPr>
      <t>dans des ES publics offrant des draps calibrés pour le diagnostic de l'HPP (F)</t>
    </r>
  </si>
  <si>
    <r>
      <t>Nb total d’accouchement</t>
    </r>
    <r>
      <rPr>
        <b/>
        <sz val="9"/>
        <rFont val="Gill Sans MT"/>
        <family val="2"/>
        <scheme val="minor"/>
      </rPr>
      <t>s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</si>
</sst>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%"/>
  </numFmts>
  <fonts count="32" x14ac:knownFonts="1">
    <font>
      <sz val="9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</font>
    <font>
      <b/>
      <sz val="11"/>
      <color rgb="FFFFFFFF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Times New Roman"/>
      <family val="1"/>
    </font>
    <font>
      <sz val="8"/>
      <name val="Arial"/>
      <family val="2"/>
    </font>
    <font>
      <b/>
      <sz val="9"/>
      <color theme="1"/>
      <name val="Gill Sans MT"/>
      <family val="2"/>
      <scheme val="minor"/>
    </font>
    <font>
      <sz val="9"/>
      <color theme="1"/>
      <name val="Gill Sans MT"/>
      <family val="2"/>
      <scheme val="minor"/>
    </font>
    <font>
      <sz val="9"/>
      <color theme="1"/>
      <name val="Montserrat"/>
      <family val="3"/>
      <scheme val="major"/>
    </font>
    <font>
      <b/>
      <sz val="8.5"/>
      <color theme="4"/>
      <name val="Montserrat"/>
      <family val="3"/>
      <scheme val="major"/>
    </font>
    <font>
      <b/>
      <sz val="8.5"/>
      <color theme="1"/>
      <name val="Montserrat"/>
      <family val="3"/>
      <scheme val="major"/>
    </font>
    <font>
      <sz val="9"/>
      <color rgb="FF353434"/>
      <name val="Gill Sans MT"/>
      <family val="2"/>
      <scheme val="minor"/>
    </font>
    <font>
      <b/>
      <sz val="9"/>
      <color rgb="FF353434"/>
      <name val="Gill Sans MT"/>
      <family val="2"/>
      <scheme val="minor"/>
    </font>
    <font>
      <b/>
      <i/>
      <sz val="10"/>
      <color theme="1"/>
      <name val="Montserrat"/>
      <family val="3"/>
      <scheme val="major"/>
    </font>
    <font>
      <b/>
      <i/>
      <sz val="9"/>
      <color theme="1"/>
      <name val="Montserrat"/>
      <family val="3"/>
      <scheme val="major"/>
    </font>
    <font>
      <b/>
      <i/>
      <sz val="10"/>
      <color theme="1"/>
      <name val="Montserrat"/>
      <scheme val="major"/>
    </font>
    <font>
      <b/>
      <i/>
      <sz val="9"/>
      <color theme="1"/>
      <name val="Montserrat"/>
      <scheme val="major"/>
    </font>
    <font>
      <sz val="9"/>
      <color rgb="FFFF0000"/>
      <name val="Arial"/>
      <family val="2"/>
    </font>
    <font>
      <sz val="9"/>
      <color rgb="FFFF0000"/>
      <name val="Gill Sans MT"/>
      <family val="2"/>
      <scheme val="minor"/>
    </font>
    <font>
      <sz val="9"/>
      <name val="Gill Sans MT"/>
      <family val="2"/>
      <scheme val="minor"/>
    </font>
    <font>
      <b/>
      <sz val="9"/>
      <name val="Gill Sans MT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8B9762"/>
        <bgColor rgb="FF8B9762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/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top"/>
    </xf>
    <xf numFmtId="2" fontId="20" fillId="0" borderId="17" applyFill="0" applyProtection="0"/>
    <xf numFmtId="0" fontId="17" fillId="0" borderId="16" applyNumberFormat="0" applyFill="0" applyAlignment="0" applyProtection="0"/>
    <xf numFmtId="0" fontId="1" fillId="7" borderId="0" applyNumberFormat="0" applyBorder="0" applyAlignment="0" applyProtection="0"/>
    <xf numFmtId="0" fontId="25" fillId="0" borderId="0" applyNumberFormat="0" applyFill="0" applyBorder="0" applyProtection="0"/>
    <xf numFmtId="9" fontId="18" fillId="0" borderId="0" applyFont="0" applyFill="0" applyBorder="0" applyAlignment="0" applyProtection="0"/>
  </cellStyleXfs>
  <cellXfs count="356">
    <xf numFmtId="0" fontId="0" fillId="0" borderId="0" xfId="0">
      <alignment vertical="top"/>
    </xf>
    <xf numFmtId="0" fontId="3" fillId="3" borderId="1" xfId="0" quotePrefix="1" applyFont="1" applyFill="1" applyBorder="1" applyAlignment="1">
      <alignment horizontal="right" wrapText="1"/>
    </xf>
    <xf numFmtId="9" fontId="4" fillId="4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wrapText="1"/>
    </xf>
    <xf numFmtId="0" fontId="3" fillId="3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9" fontId="4" fillId="4" borderId="1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vertical="center" wrapText="1"/>
    </xf>
    <xf numFmtId="0" fontId="3" fillId="3" borderId="1" xfId="0" quotePrefix="1" applyFont="1" applyFill="1" applyBorder="1" applyAlignment="1">
      <alignment horizontal="right" vertical="center" wrapText="1"/>
    </xf>
    <xf numFmtId="3" fontId="7" fillId="0" borderId="0" xfId="0" applyNumberFormat="1" applyFont="1">
      <alignment vertical="top"/>
    </xf>
    <xf numFmtId="3" fontId="4" fillId="5" borderId="1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right" wrapText="1"/>
    </xf>
    <xf numFmtId="43" fontId="4" fillId="4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165" fontId="4" fillId="4" borderId="1" xfId="0" applyNumberFormat="1" applyFont="1" applyFill="1" applyBorder="1" applyAlignment="1">
      <alignment horizontal="right" vertical="center" wrapText="1"/>
    </xf>
    <xf numFmtId="0" fontId="3" fillId="3" borderId="14" xfId="0" quotePrefix="1" applyFont="1" applyFill="1" applyBorder="1" applyAlignment="1">
      <alignment horizontal="right" wrapText="1"/>
    </xf>
    <xf numFmtId="164" fontId="4" fillId="6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3" borderId="1" xfId="0" quotePrefix="1" applyFont="1" applyFill="1" applyBorder="1" applyAlignment="1">
      <alignment horizontal="right" vertical="center" wrapText="1"/>
    </xf>
    <xf numFmtId="3" fontId="3" fillId="6" borderId="1" xfId="0" applyNumberFormat="1" applyFont="1" applyFill="1" applyBorder="1" applyAlignment="1">
      <alignment horizontal="right" wrapText="1"/>
    </xf>
    <xf numFmtId="9" fontId="4" fillId="4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right" wrapText="1"/>
    </xf>
    <xf numFmtId="0" fontId="6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right" vertical="top"/>
    </xf>
    <xf numFmtId="0" fontId="9" fillId="0" borderId="14" xfId="0" applyFont="1" applyBorder="1" applyAlignment="1">
      <alignment horizontal="left" vertical="top" wrapText="1"/>
    </xf>
    <xf numFmtId="0" fontId="18" fillId="0" borderId="0" xfId="0" applyFont="1">
      <alignment vertical="top"/>
    </xf>
    <xf numFmtId="0" fontId="18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9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2" fontId="20" fillId="0" borderId="17" xfId="1" applyFill="1" applyAlignment="1">
      <alignment wrapText="1"/>
    </xf>
    <xf numFmtId="0" fontId="21" fillId="0" borderId="0" xfId="0" applyFont="1" applyAlignment="1">
      <alignment vertical="top" wrapText="1"/>
    </xf>
    <xf numFmtId="9" fontId="22" fillId="0" borderId="19" xfId="0" applyNumberFormat="1" applyFont="1" applyBorder="1" applyAlignment="1">
      <alignment vertical="center" wrapText="1"/>
    </xf>
    <xf numFmtId="3" fontId="22" fillId="0" borderId="19" xfId="0" applyNumberFormat="1" applyFont="1" applyBorder="1" applyAlignment="1">
      <alignment vertical="center" wrapText="1"/>
    </xf>
    <xf numFmtId="9" fontId="22" fillId="0" borderId="22" xfId="0" applyNumberFormat="1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22" xfId="0" applyFont="1" applyBorder="1" applyAlignment="1">
      <alignment vertical="top" wrapText="1"/>
    </xf>
    <xf numFmtId="2" fontId="20" fillId="0" borderId="17" xfId="1" applyFill="1" applyAlignment="1">
      <alignment horizontal="left" wrapText="1"/>
    </xf>
    <xf numFmtId="0" fontId="22" fillId="0" borderId="18" xfId="0" applyFont="1" applyBorder="1" applyAlignment="1">
      <alignment vertical="top" wrapText="1"/>
    </xf>
    <xf numFmtId="9" fontId="22" fillId="0" borderId="19" xfId="0" applyNumberFormat="1" applyFont="1" applyBorder="1" applyAlignment="1">
      <alignment horizontal="right" vertical="center" wrapText="1"/>
    </xf>
    <xf numFmtId="3" fontId="22" fillId="0" borderId="19" xfId="0" applyNumberFormat="1" applyFont="1" applyBorder="1" applyAlignment="1">
      <alignment horizontal="right" vertical="center" wrapText="1"/>
    </xf>
    <xf numFmtId="0" fontId="22" fillId="0" borderId="21" xfId="0" applyFont="1" applyBorder="1" applyAlignment="1">
      <alignment vertical="top" wrapText="1"/>
    </xf>
    <xf numFmtId="0" fontId="22" fillId="0" borderId="22" xfId="0" applyFont="1" applyBorder="1" applyAlignment="1">
      <alignment horizontal="right" vertical="center" wrapText="1"/>
    </xf>
    <xf numFmtId="9" fontId="22" fillId="0" borderId="22" xfId="0" applyNumberFormat="1" applyFont="1" applyBorder="1" applyAlignment="1">
      <alignment horizontal="right" vertical="center" wrapText="1"/>
    </xf>
    <xf numFmtId="0" fontId="22" fillId="0" borderId="21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left" vertical="top" wrapText="1"/>
    </xf>
    <xf numFmtId="0" fontId="23" fillId="0" borderId="21" xfId="2" applyFont="1" applyFill="1" applyBorder="1" applyAlignment="1">
      <alignment vertical="top" wrapText="1"/>
    </xf>
    <xf numFmtId="0" fontId="23" fillId="0" borderId="24" xfId="2" applyFont="1" applyFill="1" applyBorder="1" applyAlignment="1">
      <alignment vertical="top" wrapText="1"/>
    </xf>
    <xf numFmtId="3" fontId="23" fillId="0" borderId="25" xfId="2" applyNumberFormat="1" applyFont="1" applyFill="1" applyBorder="1" applyAlignment="1">
      <alignment horizontal="right" vertical="center" wrapText="1"/>
    </xf>
    <xf numFmtId="3" fontId="23" fillId="0" borderId="26" xfId="2" applyNumberFormat="1" applyFont="1" applyFill="1" applyBorder="1" applyAlignment="1">
      <alignment horizontal="right" vertical="center" wrapText="1"/>
    </xf>
    <xf numFmtId="3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9" fontId="4" fillId="4" borderId="15" xfId="0" applyNumberFormat="1" applyFont="1" applyFill="1" applyBorder="1" applyAlignment="1">
      <alignment horizontal="right" vertical="center" wrapText="1"/>
    </xf>
    <xf numFmtId="2" fontId="20" fillId="0" borderId="17" xfId="1" applyAlignment="1">
      <alignment horizontal="left" wrapText="1"/>
    </xf>
    <xf numFmtId="0" fontId="17" fillId="0" borderId="1" xfId="0" applyFont="1" applyBorder="1" applyAlignment="1">
      <alignment horizontal="left" vertical="top" wrapText="1"/>
    </xf>
    <xf numFmtId="0" fontId="18" fillId="0" borderId="1" xfId="0" quotePrefix="1" applyFont="1" applyBorder="1" applyAlignment="1">
      <alignment horizontal="left" vertical="top" wrapText="1"/>
    </xf>
    <xf numFmtId="9" fontId="17" fillId="0" borderId="1" xfId="0" applyNumberFormat="1" applyFont="1" applyBorder="1" applyAlignment="1">
      <alignment horizontal="right" vertical="top" wrapText="1"/>
    </xf>
    <xf numFmtId="3" fontId="18" fillId="0" borderId="1" xfId="0" applyNumberFormat="1" applyFont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10" fontId="17" fillId="0" borderId="1" xfId="0" applyNumberFormat="1" applyFont="1" applyBorder="1" applyAlignment="1">
      <alignment horizontal="right" vertical="top" wrapText="1"/>
    </xf>
    <xf numFmtId="10" fontId="18" fillId="0" borderId="1" xfId="0" applyNumberFormat="1" applyFont="1" applyBorder="1" applyAlignment="1">
      <alignment horizontal="right" vertical="top" wrapText="1"/>
    </xf>
    <xf numFmtId="0" fontId="17" fillId="0" borderId="2" xfId="0" applyFont="1" applyBorder="1" applyAlignment="1">
      <alignment horizontal="left" vertical="top" wrapText="1"/>
    </xf>
    <xf numFmtId="9" fontId="17" fillId="0" borderId="2" xfId="0" applyNumberFormat="1" applyFont="1" applyBorder="1" applyAlignment="1">
      <alignment horizontal="right" vertical="top" wrapText="1"/>
    </xf>
    <xf numFmtId="0" fontId="18" fillId="0" borderId="3" xfId="0" applyFont="1" applyBorder="1" applyAlignment="1">
      <alignment horizontal="left" vertical="top" wrapText="1"/>
    </xf>
    <xf numFmtId="164" fontId="17" fillId="0" borderId="1" xfId="0" applyNumberFormat="1" applyFont="1" applyBorder="1" applyAlignment="1">
      <alignment horizontal="right" vertical="top" wrapText="1"/>
    </xf>
    <xf numFmtId="0" fontId="18" fillId="0" borderId="7" xfId="0" quotePrefix="1" applyFont="1" applyBorder="1" applyAlignment="1">
      <alignment horizontal="left" vertical="top" wrapText="1"/>
    </xf>
    <xf numFmtId="9" fontId="17" fillId="0" borderId="7" xfId="0" applyNumberFormat="1" applyFont="1" applyBorder="1" applyAlignment="1">
      <alignment horizontal="right" vertical="top" wrapText="1"/>
    </xf>
    <xf numFmtId="0" fontId="17" fillId="0" borderId="7" xfId="0" applyFont="1" applyBorder="1" applyAlignment="1">
      <alignment horizontal="left" vertical="top" wrapText="1"/>
    </xf>
    <xf numFmtId="0" fontId="18" fillId="0" borderId="6" xfId="0" quotePrefix="1" applyFont="1" applyBorder="1" applyAlignment="1">
      <alignment horizontal="left" vertical="top" wrapText="1"/>
    </xf>
    <xf numFmtId="164" fontId="17" fillId="0" borderId="6" xfId="0" applyNumberFormat="1" applyFont="1" applyBorder="1" applyAlignment="1">
      <alignment horizontal="right" vertical="top" wrapText="1"/>
    </xf>
    <xf numFmtId="9" fontId="18" fillId="0" borderId="1" xfId="0" applyNumberFormat="1" applyFont="1" applyBorder="1" applyAlignment="1">
      <alignment horizontal="right" vertical="top" wrapText="1"/>
    </xf>
    <xf numFmtId="0" fontId="18" fillId="0" borderId="2" xfId="0" applyFont="1" applyBorder="1" applyAlignment="1">
      <alignment horizontal="left" vertical="top" wrapText="1"/>
    </xf>
    <xf numFmtId="9" fontId="18" fillId="0" borderId="2" xfId="0" applyNumberFormat="1" applyFont="1" applyBorder="1" applyAlignment="1">
      <alignment horizontal="right" vertical="top" wrapText="1"/>
    </xf>
    <xf numFmtId="0" fontId="18" fillId="0" borderId="6" xfId="0" applyFont="1" applyBorder="1" applyAlignment="1">
      <alignment horizontal="left" vertical="top" wrapText="1"/>
    </xf>
    <xf numFmtId="9" fontId="18" fillId="0" borderId="6" xfId="0" applyNumberFormat="1" applyFont="1" applyBorder="1" applyAlignment="1">
      <alignment horizontal="right" vertical="top" wrapText="1"/>
    </xf>
    <xf numFmtId="0" fontId="10" fillId="0" borderId="0" xfId="0" applyFont="1" applyAlignment="1">
      <alignment vertical="top" wrapText="1"/>
    </xf>
    <xf numFmtId="2" fontId="20" fillId="0" borderId="17" xfId="1" applyAlignment="1">
      <alignment wrapText="1"/>
    </xf>
    <xf numFmtId="0" fontId="10" fillId="0" borderId="0" xfId="0" applyFont="1" applyAlignment="1">
      <alignment horizontal="left" vertical="top" wrapText="1"/>
    </xf>
    <xf numFmtId="0" fontId="0" fillId="0" borderId="1" xfId="0" applyBorder="1" applyAlignment="1">
      <alignment vertical="top" wrapText="1"/>
    </xf>
    <xf numFmtId="9" fontId="0" fillId="0" borderId="1" xfId="0" applyNumberFormat="1" applyBorder="1" applyAlignment="1">
      <alignment horizontal="right" vertical="top" wrapText="1"/>
    </xf>
    <xf numFmtId="3" fontId="0" fillId="0" borderId="1" xfId="0" applyNumberFormat="1" applyBorder="1" applyAlignment="1">
      <alignment horizontal="right" vertical="top" wrapText="1"/>
    </xf>
    <xf numFmtId="165" fontId="0" fillId="0" borderId="1" xfId="0" applyNumberFormat="1" applyBorder="1" applyAlignment="1">
      <alignment horizontal="right"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9" fontId="0" fillId="0" borderId="1" xfId="0" applyNumberFormat="1" applyBorder="1" applyAlignment="1">
      <alignment vertical="top" wrapText="1"/>
    </xf>
    <xf numFmtId="9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164" fontId="0" fillId="0" borderId="1" xfId="0" applyNumberFormat="1" applyBorder="1" applyAlignment="1">
      <alignment horizontal="right" vertical="top" wrapText="1"/>
    </xf>
    <xf numFmtId="0" fontId="17" fillId="0" borderId="1" xfId="0" applyFont="1" applyBorder="1" applyAlignment="1">
      <alignment vertical="top" wrapText="1"/>
    </xf>
    <xf numFmtId="0" fontId="17" fillId="0" borderId="16" xfId="2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3" fontId="7" fillId="0" borderId="0" xfId="0" applyNumberFormat="1" applyFont="1" applyAlignment="1">
      <alignment vertical="top" wrapText="1"/>
    </xf>
    <xf numFmtId="0" fontId="7" fillId="0" borderId="0" xfId="0" applyFont="1" applyAlignment="1">
      <alignment horizontal="right" vertical="top" wrapText="1"/>
    </xf>
    <xf numFmtId="0" fontId="0" fillId="0" borderId="1" xfId="0" quotePrefix="1" applyBorder="1" applyAlignment="1">
      <alignment horizontal="left" vertical="top" wrapText="1"/>
    </xf>
    <xf numFmtId="43" fontId="0" fillId="0" borderId="1" xfId="0" applyNumberFormat="1" applyBorder="1" applyAlignment="1">
      <alignment horizontal="right" vertical="top" wrapText="1"/>
    </xf>
    <xf numFmtId="0" fontId="0" fillId="0" borderId="14" xfId="0" quotePrefix="1" applyBorder="1" applyAlignment="1">
      <alignment horizontal="left" vertical="top" wrapText="1"/>
    </xf>
    <xf numFmtId="9" fontId="0" fillId="0" borderId="15" xfId="0" applyNumberFormat="1" applyBorder="1" applyAlignment="1">
      <alignment horizontal="right" vertical="top" wrapText="1"/>
    </xf>
    <xf numFmtId="0" fontId="25" fillId="0" borderId="14" xfId="4" applyBorder="1" applyAlignment="1">
      <alignment wrapText="1"/>
    </xf>
    <xf numFmtId="0" fontId="0" fillId="0" borderId="3" xfId="0" quotePrefix="1" applyBorder="1" applyAlignment="1">
      <alignment horizontal="left" vertical="top" wrapText="1"/>
    </xf>
    <xf numFmtId="164" fontId="0" fillId="0" borderId="1" xfId="0" applyNumberFormat="1" applyBorder="1" applyAlignment="1">
      <alignment vertical="top" wrapText="1"/>
    </xf>
    <xf numFmtId="0" fontId="17" fillId="0" borderId="16" xfId="2" applyAlignment="1">
      <alignment horizontal="left" vertical="top" wrapText="1"/>
    </xf>
    <xf numFmtId="0" fontId="17" fillId="0" borderId="2" xfId="0" applyFont="1" applyBorder="1" applyAlignment="1">
      <alignment vertical="top" wrapText="1"/>
    </xf>
    <xf numFmtId="0" fontId="17" fillId="0" borderId="16" xfId="2" quotePrefix="1" applyAlignment="1">
      <alignment horizontal="left" vertical="top" wrapText="1"/>
    </xf>
    <xf numFmtId="164" fontId="17" fillId="0" borderId="16" xfId="2" applyNumberFormat="1" applyAlignment="1">
      <alignment horizontal="right" vertical="top" wrapText="1"/>
    </xf>
    <xf numFmtId="0" fontId="17" fillId="0" borderId="16" xfId="2" applyAlignment="1">
      <alignment horizontal="right" vertical="top" wrapText="1"/>
    </xf>
    <xf numFmtId="10" fontId="0" fillId="0" borderId="1" xfId="0" applyNumberFormat="1" applyBorder="1" applyAlignment="1">
      <alignment horizontal="right" vertical="top" wrapText="1"/>
    </xf>
    <xf numFmtId="0" fontId="14" fillId="0" borderId="0" xfId="0" applyFont="1" applyAlignment="1">
      <alignment vertical="top" wrapText="1"/>
    </xf>
    <xf numFmtId="166" fontId="7" fillId="0" borderId="0" xfId="0" applyNumberFormat="1" applyFont="1" applyAlignment="1">
      <alignment vertical="top" wrapText="1"/>
    </xf>
    <xf numFmtId="9" fontId="0" fillId="0" borderId="1" xfId="0" applyNumberFormat="1" applyBorder="1" applyAlignment="1">
      <alignment horizontal="right" wrapText="1"/>
    </xf>
    <xf numFmtId="10" fontId="7" fillId="0" borderId="0" xfId="0" applyNumberFormat="1" applyFont="1" applyAlignment="1">
      <alignment vertical="top" wrapText="1"/>
    </xf>
    <xf numFmtId="0" fontId="0" fillId="0" borderId="3" xfId="0" applyBorder="1" applyAlignment="1">
      <alignment horizontal="left" vertical="top" wrapText="1"/>
    </xf>
    <xf numFmtId="9" fontId="17" fillId="0" borderId="1" xfId="0" applyNumberFormat="1" applyFont="1" applyBorder="1" applyAlignment="1">
      <alignment horizontal="left" vertical="top" wrapText="1"/>
    </xf>
    <xf numFmtId="9" fontId="17" fillId="0" borderId="1" xfId="0" applyNumberFormat="1" applyFont="1" applyBorder="1" applyAlignment="1">
      <alignment vertical="top" wrapText="1"/>
    </xf>
    <xf numFmtId="165" fontId="17" fillId="0" borderId="1" xfId="0" applyNumberFormat="1" applyFont="1" applyBorder="1" applyAlignment="1">
      <alignment vertical="top" wrapText="1"/>
    </xf>
    <xf numFmtId="0" fontId="0" fillId="0" borderId="1" xfId="0" quotePrefix="1" applyBorder="1" applyAlignment="1">
      <alignment vertical="top" wrapText="1"/>
    </xf>
    <xf numFmtId="0" fontId="0" fillId="0" borderId="6" xfId="0" quotePrefix="1" applyBorder="1" applyAlignment="1">
      <alignment vertical="top" wrapText="1"/>
    </xf>
    <xf numFmtId="9" fontId="0" fillId="0" borderId="6" xfId="0" applyNumberFormat="1" applyBorder="1" applyAlignment="1">
      <alignment horizontal="right" vertical="top" wrapText="1"/>
    </xf>
    <xf numFmtId="0" fontId="17" fillId="0" borderId="1" xfId="0" quotePrefix="1" applyFont="1" applyBorder="1" applyAlignment="1">
      <alignment vertical="top" wrapText="1"/>
    </xf>
    <xf numFmtId="0" fontId="10" fillId="0" borderId="0" xfId="0" applyFont="1" applyAlignment="1">
      <alignment horizontal="right" vertical="top" wrapText="1"/>
    </xf>
    <xf numFmtId="0" fontId="0" fillId="0" borderId="6" xfId="0" quotePrefix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64" fontId="0" fillId="0" borderId="6" xfId="0" applyNumberFormat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 wrapText="1"/>
    </xf>
    <xf numFmtId="3" fontId="18" fillId="8" borderId="1" xfId="0" applyNumberFormat="1" applyFont="1" applyFill="1" applyBorder="1" applyAlignment="1">
      <alignment horizontal="right" vertical="top" wrapText="1"/>
    </xf>
    <xf numFmtId="10" fontId="18" fillId="8" borderId="1" xfId="0" applyNumberFormat="1" applyFont="1" applyFill="1" applyBorder="1" applyAlignment="1">
      <alignment horizontal="right" vertical="top" wrapText="1"/>
    </xf>
    <xf numFmtId="9" fontId="17" fillId="8" borderId="2" xfId="0" applyNumberFormat="1" applyFont="1" applyFill="1" applyBorder="1" applyAlignment="1">
      <alignment horizontal="right" vertical="top" wrapText="1"/>
    </xf>
    <xf numFmtId="164" fontId="17" fillId="8" borderId="1" xfId="0" applyNumberFormat="1" applyFont="1" applyFill="1" applyBorder="1" applyAlignment="1">
      <alignment horizontal="right" vertical="top" wrapText="1"/>
    </xf>
    <xf numFmtId="164" fontId="18" fillId="8" borderId="1" xfId="0" applyNumberFormat="1" applyFont="1" applyFill="1" applyBorder="1" applyAlignment="1">
      <alignment horizontal="right" vertical="top" wrapText="1"/>
    </xf>
    <xf numFmtId="164" fontId="18" fillId="8" borderId="2" xfId="0" applyNumberFormat="1" applyFont="1" applyFill="1" applyBorder="1" applyAlignment="1">
      <alignment horizontal="right" vertical="top" wrapText="1"/>
    </xf>
    <xf numFmtId="164" fontId="17" fillId="8" borderId="6" xfId="0" applyNumberFormat="1" applyFont="1" applyFill="1" applyBorder="1" applyAlignment="1">
      <alignment horizontal="right" vertical="top" wrapText="1"/>
    </xf>
    <xf numFmtId="164" fontId="17" fillId="8" borderId="16" xfId="2" applyNumberFormat="1" applyFill="1" applyAlignment="1">
      <alignment horizontal="right" vertical="top" wrapText="1"/>
    </xf>
    <xf numFmtId="3" fontId="18" fillId="8" borderId="2" xfId="0" applyNumberFormat="1" applyFont="1" applyFill="1" applyBorder="1" applyAlignment="1">
      <alignment horizontal="right" vertical="top" wrapText="1"/>
    </xf>
    <xf numFmtId="3" fontId="18" fillId="8" borderId="6" xfId="0" applyNumberFormat="1" applyFont="1" applyFill="1" applyBorder="1" applyAlignment="1">
      <alignment horizontal="right" vertical="top" wrapText="1"/>
    </xf>
    <xf numFmtId="0" fontId="18" fillId="9" borderId="1" xfId="0" applyFont="1" applyFill="1" applyBorder="1" applyAlignment="1">
      <alignment horizontal="right" vertical="top" wrapText="1"/>
    </xf>
    <xf numFmtId="3" fontId="17" fillId="8" borderId="16" xfId="2" applyNumberFormat="1" applyFill="1" applyAlignment="1">
      <alignment horizontal="right" vertical="top" wrapText="1"/>
    </xf>
    <xf numFmtId="3" fontId="0" fillId="8" borderId="1" xfId="0" applyNumberFormat="1" applyFill="1" applyBorder="1" applyAlignment="1">
      <alignment horizontal="right" vertical="top" wrapText="1"/>
    </xf>
    <xf numFmtId="164" fontId="0" fillId="8" borderId="1" xfId="0" applyNumberFormat="1" applyFill="1" applyBorder="1" applyAlignment="1">
      <alignment horizontal="right" vertical="top" wrapText="1"/>
    </xf>
    <xf numFmtId="9" fontId="0" fillId="8" borderId="1" xfId="0" applyNumberFormat="1" applyFill="1" applyBorder="1" applyAlignment="1">
      <alignment horizontal="right" vertical="top" wrapText="1"/>
    </xf>
    <xf numFmtId="3" fontId="17" fillId="8" borderId="1" xfId="0" applyNumberFormat="1" applyFont="1" applyFill="1" applyBorder="1" applyAlignment="1">
      <alignment horizontal="right" vertical="top" wrapText="1"/>
    </xf>
    <xf numFmtId="165" fontId="0" fillId="8" borderId="1" xfId="0" applyNumberFormat="1" applyFill="1" applyBorder="1" applyAlignment="1">
      <alignment horizontal="right" vertical="top" wrapText="1"/>
    </xf>
    <xf numFmtId="9" fontId="17" fillId="8" borderId="1" xfId="0" applyNumberFormat="1" applyFont="1" applyFill="1" applyBorder="1" applyAlignment="1">
      <alignment horizontal="right" vertical="top" wrapText="1"/>
    </xf>
    <xf numFmtId="9" fontId="0" fillId="8" borderId="1" xfId="0" applyNumberFormat="1" applyFill="1" applyBorder="1" applyAlignment="1">
      <alignment horizontal="right" wrapText="1"/>
    </xf>
    <xf numFmtId="0" fontId="17" fillId="8" borderId="1" xfId="0" applyFont="1" applyFill="1" applyBorder="1" applyAlignment="1">
      <alignment vertical="top" wrapText="1"/>
    </xf>
    <xf numFmtId="3" fontId="22" fillId="8" borderId="19" xfId="0" applyNumberFormat="1" applyFont="1" applyFill="1" applyBorder="1" applyAlignment="1">
      <alignment vertical="center" wrapText="1"/>
    </xf>
    <xf numFmtId="3" fontId="22" fillId="8" borderId="20" xfId="0" applyNumberFormat="1" applyFont="1" applyFill="1" applyBorder="1" applyAlignment="1">
      <alignment vertical="center" wrapText="1"/>
    </xf>
    <xf numFmtId="3" fontId="22" fillId="8" borderId="22" xfId="0" applyNumberFormat="1" applyFont="1" applyFill="1" applyBorder="1" applyAlignment="1">
      <alignment vertical="center" wrapText="1"/>
    </xf>
    <xf numFmtId="3" fontId="22" fillId="8" borderId="23" xfId="0" applyNumberFormat="1" applyFont="1" applyFill="1" applyBorder="1" applyAlignment="1">
      <alignment vertical="center" wrapText="1"/>
    </xf>
    <xf numFmtId="9" fontId="22" fillId="8" borderId="22" xfId="0" applyNumberFormat="1" applyFont="1" applyFill="1" applyBorder="1" applyAlignment="1">
      <alignment vertical="center" wrapText="1"/>
    </xf>
    <xf numFmtId="9" fontId="22" fillId="8" borderId="23" xfId="0" applyNumberFormat="1" applyFont="1" applyFill="1" applyBorder="1" applyAlignment="1">
      <alignment vertical="center" wrapText="1"/>
    </xf>
    <xf numFmtId="3" fontId="23" fillId="8" borderId="22" xfId="2" applyNumberFormat="1" applyFont="1" applyFill="1" applyBorder="1" applyAlignment="1">
      <alignment vertical="center" wrapText="1"/>
    </xf>
    <xf numFmtId="3" fontId="23" fillId="8" borderId="23" xfId="2" applyNumberFormat="1" applyFont="1" applyFill="1" applyBorder="1" applyAlignment="1">
      <alignment vertical="center" wrapText="1"/>
    </xf>
    <xf numFmtId="3" fontId="23" fillId="8" borderId="25" xfId="2" applyNumberFormat="1" applyFont="1" applyFill="1" applyBorder="1" applyAlignment="1">
      <alignment vertical="center" wrapText="1"/>
    </xf>
    <xf numFmtId="3" fontId="23" fillId="8" borderId="26" xfId="2" applyNumberFormat="1" applyFont="1" applyFill="1" applyBorder="1" applyAlignment="1">
      <alignment vertical="center" wrapText="1"/>
    </xf>
    <xf numFmtId="3" fontId="22" fillId="8" borderId="19" xfId="0" applyNumberFormat="1" applyFont="1" applyFill="1" applyBorder="1" applyAlignment="1">
      <alignment horizontal="right" vertical="center" wrapText="1"/>
    </xf>
    <xf numFmtId="3" fontId="22" fillId="8" borderId="20" xfId="0" applyNumberFormat="1" applyFont="1" applyFill="1" applyBorder="1" applyAlignment="1">
      <alignment horizontal="right" vertical="center" wrapText="1"/>
    </xf>
    <xf numFmtId="3" fontId="22" fillId="8" borderId="22" xfId="0" applyNumberFormat="1" applyFont="1" applyFill="1" applyBorder="1" applyAlignment="1">
      <alignment horizontal="right" vertical="center" wrapText="1"/>
    </xf>
    <xf numFmtId="3" fontId="22" fillId="8" borderId="23" xfId="0" applyNumberFormat="1" applyFont="1" applyFill="1" applyBorder="1" applyAlignment="1">
      <alignment horizontal="right" vertical="center" wrapText="1"/>
    </xf>
    <xf numFmtId="9" fontId="22" fillId="8" borderId="22" xfId="0" applyNumberFormat="1" applyFont="1" applyFill="1" applyBorder="1" applyAlignment="1">
      <alignment horizontal="right" vertical="center" wrapText="1"/>
    </xf>
    <xf numFmtId="9" fontId="22" fillId="8" borderId="23" xfId="0" applyNumberFormat="1" applyFont="1" applyFill="1" applyBorder="1" applyAlignment="1">
      <alignment horizontal="right" vertical="center" wrapText="1"/>
    </xf>
    <xf numFmtId="3" fontId="23" fillId="8" borderId="22" xfId="2" applyNumberFormat="1" applyFont="1" applyFill="1" applyBorder="1" applyAlignment="1">
      <alignment horizontal="right" vertical="center" wrapText="1"/>
    </xf>
    <xf numFmtId="3" fontId="23" fillId="8" borderId="23" xfId="2" applyNumberFormat="1" applyFont="1" applyFill="1" applyBorder="1" applyAlignment="1">
      <alignment horizontal="right" vertical="center" wrapText="1"/>
    </xf>
    <xf numFmtId="0" fontId="18" fillId="0" borderId="16" xfId="2" applyFont="1" applyAlignment="1">
      <alignment horizontal="center" vertical="top"/>
    </xf>
    <xf numFmtId="0" fontId="17" fillId="10" borderId="16" xfId="2" applyFill="1" applyAlignment="1">
      <alignment vertical="top"/>
    </xf>
    <xf numFmtId="0" fontId="18" fillId="0" borderId="1" xfId="0" applyFont="1" applyBorder="1" applyAlignment="1">
      <alignment horizontal="center" vertical="top" wrapText="1"/>
    </xf>
    <xf numFmtId="0" fontId="18" fillId="0" borderId="28" xfId="2" applyFont="1" applyBorder="1" applyAlignment="1">
      <alignment vertical="top" wrapText="1"/>
    </xf>
    <xf numFmtId="9" fontId="0" fillId="0" borderId="1" xfId="0" applyNumberFormat="1" applyBorder="1" applyAlignment="1" applyProtection="1">
      <alignment horizontal="right" vertical="top" wrapText="1"/>
      <protection locked="0"/>
    </xf>
    <xf numFmtId="0" fontId="17" fillId="8" borderId="13" xfId="0" applyFont="1" applyFill="1" applyBorder="1" applyAlignment="1">
      <alignment vertical="top" wrapText="1"/>
    </xf>
    <xf numFmtId="0" fontId="17" fillId="0" borderId="16" xfId="2" quotePrefix="1" applyAlignment="1">
      <alignment vertical="top" wrapText="1"/>
    </xf>
    <xf numFmtId="0" fontId="28" fillId="0" borderId="0" xfId="0" applyFont="1" applyAlignment="1">
      <alignment vertical="top" wrapText="1"/>
    </xf>
    <xf numFmtId="0" fontId="17" fillId="0" borderId="12" xfId="0" applyFont="1" applyBorder="1" applyAlignment="1">
      <alignment vertical="top" wrapText="1"/>
    </xf>
    <xf numFmtId="0" fontId="0" fillId="0" borderId="12" xfId="0" quotePrefix="1" applyBorder="1" applyAlignment="1">
      <alignment vertical="top" wrapText="1"/>
    </xf>
    <xf numFmtId="0" fontId="1" fillId="7" borderId="5" xfId="3" applyBorder="1" applyAlignment="1">
      <alignment horizontal="left" vertical="top" wrapText="1"/>
    </xf>
    <xf numFmtId="0" fontId="1" fillId="7" borderId="10" xfId="3" applyBorder="1" applyAlignment="1">
      <alignment horizontal="left" vertical="top"/>
    </xf>
    <xf numFmtId="0" fontId="1" fillId="7" borderId="4" xfId="3" applyBorder="1" applyAlignment="1">
      <alignment horizontal="left" vertical="top"/>
    </xf>
    <xf numFmtId="2" fontId="20" fillId="0" borderId="17" xfId="1" applyAlignment="1">
      <alignment horizontal="left" wrapText="1"/>
    </xf>
    <xf numFmtId="0" fontId="1" fillId="7" borderId="3" xfId="3" applyBorder="1" applyAlignment="1">
      <alignment horizontal="left" vertical="top" wrapText="1"/>
    </xf>
    <xf numFmtId="0" fontId="1" fillId="7" borderId="15" xfId="3" applyBorder="1" applyAlignment="1">
      <alignment horizontal="left" vertical="top"/>
    </xf>
    <xf numFmtId="0" fontId="1" fillId="7" borderId="13" xfId="3" applyBorder="1" applyAlignment="1">
      <alignment horizontal="left" vertical="top"/>
    </xf>
    <xf numFmtId="0" fontId="18" fillId="0" borderId="3" xfId="0" quotePrefix="1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/>
    </xf>
    <xf numFmtId="0" fontId="24" fillId="0" borderId="0" xfId="4" applyFont="1" applyAlignment="1">
      <alignment horizontal="left"/>
    </xf>
    <xf numFmtId="0" fontId="17" fillId="0" borderId="16" xfId="2" applyAlignment="1">
      <alignment horizontal="left" vertical="top" wrapText="1"/>
    </xf>
    <xf numFmtId="0" fontId="17" fillId="0" borderId="16" xfId="2" applyAlignment="1">
      <alignment horizontal="left" vertical="top"/>
    </xf>
    <xf numFmtId="0" fontId="18" fillId="0" borderId="2" xfId="0" quotePrefix="1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/>
    </xf>
    <xf numFmtId="9" fontId="17" fillId="0" borderId="2" xfId="0" applyNumberFormat="1" applyFont="1" applyBorder="1" applyAlignment="1">
      <alignment horizontal="right" wrapText="1"/>
    </xf>
    <xf numFmtId="0" fontId="18" fillId="0" borderId="6" xfId="0" applyFont="1" applyBorder="1" applyAlignment="1">
      <alignment horizontal="right"/>
    </xf>
    <xf numFmtId="0" fontId="17" fillId="0" borderId="2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/>
    </xf>
    <xf numFmtId="0" fontId="25" fillId="0" borderId="0" xfId="4" applyAlignment="1">
      <alignment horizontal="left"/>
    </xf>
    <xf numFmtId="0" fontId="18" fillId="0" borderId="8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/>
    </xf>
    <xf numFmtId="0" fontId="18" fillId="0" borderId="9" xfId="0" applyFont="1" applyBorder="1" applyAlignment="1">
      <alignment horizontal="left" vertical="top"/>
    </xf>
    <xf numFmtId="2" fontId="20" fillId="0" borderId="17" xfId="1" applyAlignment="1">
      <alignment horizontal="left"/>
    </xf>
    <xf numFmtId="0" fontId="18" fillId="0" borderId="2" xfId="0" applyFont="1" applyBorder="1" applyAlignment="1">
      <alignment horizontal="left" vertical="top" wrapText="1"/>
    </xf>
    <xf numFmtId="10" fontId="18" fillId="0" borderId="5" xfId="0" applyNumberFormat="1" applyFont="1" applyBorder="1" applyAlignment="1">
      <alignment horizontal="right" wrapText="1"/>
    </xf>
    <xf numFmtId="0" fontId="18" fillId="0" borderId="8" xfId="0" applyFont="1" applyBorder="1" applyAlignment="1">
      <alignment horizontal="right"/>
    </xf>
    <xf numFmtId="0" fontId="25" fillId="0" borderId="12" xfId="4" applyBorder="1" applyAlignment="1">
      <alignment wrapText="1"/>
    </xf>
    <xf numFmtId="0" fontId="1" fillId="7" borderId="15" xfId="3" applyBorder="1" applyAlignment="1">
      <alignment horizontal="left" vertical="top" wrapText="1"/>
    </xf>
    <xf numFmtId="0" fontId="1" fillId="7" borderId="13" xfId="3" applyBorder="1" applyAlignment="1">
      <alignment horizontal="left" vertical="top" wrapText="1"/>
    </xf>
    <xf numFmtId="2" fontId="20" fillId="0" borderId="17" xfId="1" applyAlignment="1">
      <alignment wrapText="1"/>
    </xf>
    <xf numFmtId="0" fontId="17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" fillId="7" borderId="3" xfId="3" applyBorder="1" applyAlignment="1">
      <alignment vertical="top" wrapText="1"/>
    </xf>
    <xf numFmtId="0" fontId="1" fillId="7" borderId="15" xfId="3" applyBorder="1" applyAlignment="1">
      <alignment vertical="top" wrapText="1"/>
    </xf>
    <xf numFmtId="0" fontId="1" fillId="7" borderId="13" xfId="3" applyBorder="1" applyAlignment="1">
      <alignment vertical="top" wrapText="1"/>
    </xf>
    <xf numFmtId="0" fontId="17" fillId="0" borderId="16" xfId="2" quotePrefix="1" applyAlignment="1">
      <alignment vertical="top" wrapText="1"/>
    </xf>
    <xf numFmtId="0" fontId="17" fillId="0" borderId="16" xfId="2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0" xfId="0" quotePrefix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2" xfId="0" quotePrefix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0" fontId="0" fillId="0" borderId="6" xfId="0" quotePrefix="1" applyBorder="1" applyAlignment="1">
      <alignment vertical="top" wrapText="1"/>
    </xf>
    <xf numFmtId="0" fontId="27" fillId="0" borderId="12" xfId="4" applyFont="1" applyBorder="1" applyAlignment="1">
      <alignment wrapText="1"/>
    </xf>
    <xf numFmtId="0" fontId="0" fillId="0" borderId="2" xfId="0" quotePrefix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3" xfId="0" quotePrefix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65" fontId="17" fillId="0" borderId="2" xfId="0" applyNumberFormat="1" applyFont="1" applyBorder="1" applyAlignment="1">
      <alignment horizontal="right" wrapText="1"/>
    </xf>
    <xf numFmtId="0" fontId="0" fillId="0" borderId="6" xfId="0" applyBorder="1" applyAlignment="1">
      <alignment wrapText="1"/>
    </xf>
    <xf numFmtId="0" fontId="0" fillId="0" borderId="5" xfId="0" quotePrefix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" fillId="7" borderId="3" xfId="3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9" fontId="0" fillId="0" borderId="2" xfId="0" applyNumberFormat="1" applyBorder="1" applyAlignment="1">
      <alignment horizontal="right" wrapText="1"/>
    </xf>
    <xf numFmtId="0" fontId="0" fillId="9" borderId="3" xfId="0" applyFill="1" applyBorder="1" applyAlignment="1">
      <alignment horizontal="right" vertical="top" wrapText="1"/>
    </xf>
    <xf numFmtId="0" fontId="0" fillId="9" borderId="13" xfId="0" applyFill="1" applyBorder="1" applyAlignment="1">
      <alignment vertical="top" wrapText="1"/>
    </xf>
    <xf numFmtId="0" fontId="17" fillId="0" borderId="16" xfId="2" quotePrefix="1" applyAlignment="1">
      <alignment horizontal="center" vertical="top" wrapText="1"/>
    </xf>
    <xf numFmtId="165" fontId="0" fillId="0" borderId="2" xfId="0" applyNumberFormat="1" applyBorder="1" applyAlignment="1">
      <alignment horizontal="right" wrapText="1"/>
    </xf>
    <xf numFmtId="0" fontId="25" fillId="0" borderId="15" xfId="4" applyBorder="1" applyAlignment="1">
      <alignment wrapText="1"/>
    </xf>
    <xf numFmtId="0" fontId="0" fillId="0" borderId="6" xfId="0" quotePrefix="1" applyBorder="1" applyAlignment="1">
      <alignment horizontal="left" vertical="top" wrapText="1"/>
    </xf>
    <xf numFmtId="165" fontId="0" fillId="0" borderId="2" xfId="0" applyNumberFormat="1" applyBorder="1" applyAlignment="1">
      <alignment horizontal="center" vertical="top" wrapText="1"/>
    </xf>
    <xf numFmtId="165" fontId="0" fillId="0" borderId="6" xfId="0" applyNumberFormat="1" applyBorder="1" applyAlignment="1">
      <alignment horizontal="center" vertical="top" wrapText="1"/>
    </xf>
    <xf numFmtId="0" fontId="0" fillId="10" borderId="3" xfId="0" applyFill="1" applyBorder="1" applyAlignment="1">
      <alignment horizontal="right" vertical="top" wrapText="1"/>
    </xf>
    <xf numFmtId="0" fontId="0" fillId="10" borderId="13" xfId="0" applyFill="1" applyBorder="1" applyAlignment="1">
      <alignment vertical="top" wrapText="1"/>
    </xf>
    <xf numFmtId="0" fontId="0" fillId="0" borderId="5" xfId="0" applyBorder="1" applyAlignment="1">
      <alignment horizontal="right"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" fillId="7" borderId="27" xfId="3" applyBorder="1" applyAlignment="1">
      <alignment vertical="top" wrapText="1"/>
    </xf>
    <xf numFmtId="165" fontId="0" fillId="0" borderId="2" xfId="0" applyNumberFormat="1" applyBorder="1" applyAlignment="1">
      <alignment horizontal="right" vertical="top" wrapText="1"/>
    </xf>
    <xf numFmtId="165" fontId="0" fillId="0" borderId="6" xfId="0" applyNumberFormat="1" applyBorder="1" applyAlignment="1">
      <alignment horizontal="right" vertical="top" wrapText="1"/>
    </xf>
    <xf numFmtId="3" fontId="17" fillId="10" borderId="3" xfId="0" applyNumberFormat="1" applyFont="1" applyFill="1" applyBorder="1" applyAlignment="1">
      <alignment horizontal="center" vertical="top" wrapText="1"/>
    </xf>
    <xf numFmtId="0" fontId="0" fillId="10" borderId="15" xfId="0" applyFill="1" applyBorder="1" applyAlignment="1">
      <alignment vertical="top" wrapText="1"/>
    </xf>
    <xf numFmtId="0" fontId="0" fillId="10" borderId="3" xfId="0" applyFill="1" applyBorder="1" applyAlignment="1">
      <alignment horizontal="center" vertical="top" wrapText="1"/>
    </xf>
    <xf numFmtId="3" fontId="17" fillId="9" borderId="3" xfId="0" applyNumberFormat="1" applyFont="1" applyFill="1" applyBorder="1" applyAlignment="1">
      <alignment horizontal="center" vertical="top" wrapText="1"/>
    </xf>
    <xf numFmtId="0" fontId="0" fillId="9" borderId="15" xfId="0" applyFill="1" applyBorder="1" applyAlignment="1">
      <alignment vertical="top" wrapText="1"/>
    </xf>
    <xf numFmtId="0" fontId="17" fillId="0" borderId="16" xfId="2" applyAlignment="1">
      <alignment horizontal="right" vertical="top" wrapText="1"/>
    </xf>
    <xf numFmtId="0" fontId="0" fillId="0" borderId="3" xfId="0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25" fillId="0" borderId="12" xfId="4" applyBorder="1" applyAlignment="1">
      <alignment horizontal="left" wrapText="1"/>
    </xf>
    <xf numFmtId="0" fontId="13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9" fontId="0" fillId="0" borderId="2" xfId="0" applyNumberFormat="1" applyBorder="1" applyAlignment="1">
      <alignment horizontal="right" vertical="top" wrapText="1"/>
    </xf>
    <xf numFmtId="3" fontId="0" fillId="8" borderId="2" xfId="0" applyNumberFormat="1" applyFill="1" applyBorder="1" applyAlignment="1">
      <alignment horizontal="right" vertical="top" wrapText="1"/>
    </xf>
    <xf numFmtId="0" fontId="0" fillId="8" borderId="6" xfId="0" applyFill="1" applyBorder="1" applyAlignment="1">
      <alignment vertical="top" wrapText="1"/>
    </xf>
    <xf numFmtId="9" fontId="0" fillId="0" borderId="6" xfId="0" applyNumberFormat="1" applyBorder="1" applyAlignment="1">
      <alignment horizontal="right" wrapText="1"/>
    </xf>
    <xf numFmtId="9" fontId="0" fillId="0" borderId="2" xfId="0" applyNumberFormat="1" applyBorder="1" applyAlignment="1">
      <alignment wrapText="1"/>
    </xf>
    <xf numFmtId="0" fontId="17" fillId="0" borderId="16" xfId="2" quotePrefix="1" applyAlignment="1">
      <alignment horizontal="left" vertical="top" wrapText="1"/>
    </xf>
    <xf numFmtId="0" fontId="25" fillId="0" borderId="14" xfId="4" applyBorder="1" applyAlignment="1">
      <alignment wrapText="1"/>
    </xf>
    <xf numFmtId="0" fontId="17" fillId="0" borderId="7" xfId="0" applyFont="1" applyBorder="1" applyAlignment="1">
      <alignment vertical="top" wrapText="1"/>
    </xf>
    <xf numFmtId="0" fontId="0" fillId="0" borderId="15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5" fillId="0" borderId="14" xfId="4" applyBorder="1" applyAlignment="1">
      <alignment horizontal="left" wrapText="1"/>
    </xf>
    <xf numFmtId="0" fontId="1" fillId="7" borderId="15" xfId="3" applyBorder="1" applyAlignment="1">
      <alignment horizontal="center" vertical="top" wrapText="1"/>
    </xf>
    <xf numFmtId="0" fontId="1" fillId="7" borderId="13" xfId="3" applyBorder="1" applyAlignment="1">
      <alignment horizontal="center" vertical="top" wrapText="1"/>
    </xf>
    <xf numFmtId="0" fontId="24" fillId="0" borderId="14" xfId="0" applyFont="1" applyBorder="1" applyAlignment="1">
      <alignment horizontal="left" wrapText="1"/>
    </xf>
    <xf numFmtId="2" fontId="20" fillId="0" borderId="17" xfId="1" applyFill="1" applyAlignment="1">
      <alignment wrapText="1"/>
    </xf>
    <xf numFmtId="0" fontId="22" fillId="0" borderId="19" xfId="0" applyFont="1" applyBorder="1" applyAlignment="1">
      <alignment vertical="top" wrapText="1"/>
    </xf>
    <xf numFmtId="0" fontId="22" fillId="0" borderId="22" xfId="0" applyFont="1" applyBorder="1" applyAlignment="1">
      <alignment vertical="top" wrapText="1"/>
    </xf>
    <xf numFmtId="0" fontId="22" fillId="0" borderId="22" xfId="0" quotePrefix="1" applyFont="1" applyBorder="1" applyAlignment="1">
      <alignment vertical="top" wrapText="1"/>
    </xf>
    <xf numFmtId="0" fontId="22" fillId="7" borderId="21" xfId="3" applyFont="1" applyBorder="1" applyAlignment="1">
      <alignment vertical="top" wrapText="1"/>
    </xf>
    <xf numFmtId="0" fontId="22" fillId="7" borderId="22" xfId="3" applyFont="1" applyBorder="1" applyAlignment="1">
      <alignment vertical="top" wrapText="1"/>
    </xf>
    <xf numFmtId="0" fontId="22" fillId="7" borderId="23" xfId="3" applyFont="1" applyBorder="1" applyAlignment="1">
      <alignment vertical="top" wrapText="1"/>
    </xf>
    <xf numFmtId="0" fontId="22" fillId="0" borderId="21" xfId="0" applyFont="1" applyBorder="1" applyAlignment="1">
      <alignment vertical="top" wrapText="1"/>
    </xf>
    <xf numFmtId="9" fontId="22" fillId="0" borderId="22" xfId="0" applyNumberFormat="1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3" fillId="0" borderId="22" xfId="2" applyFont="1" applyFill="1" applyBorder="1" applyAlignment="1">
      <alignment vertical="top" wrapText="1"/>
    </xf>
    <xf numFmtId="0" fontId="23" fillId="0" borderId="25" xfId="2" applyFont="1" applyFill="1" applyBorder="1" applyAlignment="1">
      <alignment vertical="top" wrapText="1"/>
    </xf>
    <xf numFmtId="9" fontId="22" fillId="0" borderId="22" xfId="0" applyNumberFormat="1" applyFont="1" applyBorder="1" applyAlignment="1">
      <alignment wrapText="1"/>
    </xf>
    <xf numFmtId="0" fontId="22" fillId="0" borderId="22" xfId="0" applyFont="1" applyBorder="1" applyAlignment="1">
      <alignment wrapText="1"/>
    </xf>
    <xf numFmtId="2" fontId="20" fillId="0" borderId="17" xfId="1" applyFill="1" applyAlignment="1">
      <alignment horizontal="left" wrapText="1"/>
    </xf>
    <xf numFmtId="2" fontId="20" fillId="0" borderId="17" xfId="1" applyFill="1" applyAlignment="1">
      <alignment horizontal="left"/>
    </xf>
    <xf numFmtId="0" fontId="22" fillId="0" borderId="19" xfId="0" applyFont="1" applyBorder="1" applyAlignment="1">
      <alignment horizontal="left" vertical="top" wrapText="1"/>
    </xf>
    <xf numFmtId="0" fontId="22" fillId="0" borderId="19" xfId="0" applyFont="1" applyBorder="1" applyAlignment="1">
      <alignment horizontal="left" vertical="top"/>
    </xf>
    <xf numFmtId="0" fontId="22" fillId="0" borderId="22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left" vertical="top"/>
    </xf>
    <xf numFmtId="0" fontId="26" fillId="0" borderId="14" xfId="0" applyFont="1" applyBorder="1" applyAlignment="1">
      <alignment horizontal="left" wrapText="1"/>
    </xf>
    <xf numFmtId="0" fontId="22" fillId="0" borderId="21" xfId="0" applyFont="1" applyBorder="1" applyAlignment="1">
      <alignment horizontal="left" vertical="top" wrapText="1"/>
    </xf>
    <xf numFmtId="0" fontId="22" fillId="0" borderId="21" xfId="0" applyFont="1" applyBorder="1">
      <alignment vertical="top"/>
    </xf>
    <xf numFmtId="0" fontId="22" fillId="0" borderId="22" xfId="0" quotePrefix="1" applyFont="1" applyBorder="1" applyAlignment="1">
      <alignment horizontal="left" vertical="top" wrapText="1"/>
    </xf>
    <xf numFmtId="9" fontId="22" fillId="0" borderId="22" xfId="0" applyNumberFormat="1" applyFont="1" applyBorder="1" applyAlignment="1">
      <alignment horizontal="right" vertical="center" wrapText="1"/>
    </xf>
    <xf numFmtId="0" fontId="22" fillId="0" borderId="22" xfId="0" applyFont="1" applyBorder="1" applyAlignment="1">
      <alignment horizontal="right" vertical="center"/>
    </xf>
    <xf numFmtId="0" fontId="22" fillId="7" borderId="21" xfId="3" applyFont="1" applyBorder="1" applyAlignment="1">
      <alignment horizontal="center" vertical="top" wrapText="1"/>
    </xf>
    <xf numFmtId="0" fontId="22" fillId="7" borderId="22" xfId="3" applyFont="1" applyBorder="1" applyAlignment="1">
      <alignment vertical="top"/>
    </xf>
    <xf numFmtId="0" fontId="22" fillId="7" borderId="23" xfId="3" applyFont="1" applyBorder="1" applyAlignment="1">
      <alignment vertical="top"/>
    </xf>
    <xf numFmtId="0" fontId="23" fillId="0" borderId="22" xfId="2" applyFont="1" applyFill="1" applyBorder="1" applyAlignment="1">
      <alignment horizontal="left" vertical="top" wrapText="1"/>
    </xf>
    <xf numFmtId="0" fontId="23" fillId="0" borderId="22" xfId="2" applyFont="1" applyFill="1" applyBorder="1" applyAlignment="1">
      <alignment horizontal="left" vertical="top"/>
    </xf>
    <xf numFmtId="0" fontId="23" fillId="0" borderId="25" xfId="2" applyFont="1" applyFill="1" applyBorder="1" applyAlignment="1">
      <alignment horizontal="left" vertical="top" wrapText="1"/>
    </xf>
    <xf numFmtId="0" fontId="23" fillId="0" borderId="25" xfId="2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/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/>
    <xf numFmtId="0" fontId="3" fillId="0" borderId="2" xfId="0" applyFont="1" applyBorder="1" applyAlignment="1">
      <alignment horizontal="left" vertical="center" wrapText="1"/>
    </xf>
    <xf numFmtId="0" fontId="2" fillId="0" borderId="7" xfId="0" applyFont="1" applyBorder="1" applyAlignment="1"/>
    <xf numFmtId="0" fontId="2" fillId="0" borderId="6" xfId="0" applyFont="1" applyBorder="1" applyAlignment="1"/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9" fontId="0" fillId="0" borderId="1" xfId="0" applyNumberFormat="1" applyBorder="1" applyAlignment="1" applyProtection="1">
      <alignment horizontal="right" vertical="top" wrapText="1"/>
    </xf>
    <xf numFmtId="3" fontId="0" fillId="0" borderId="1" xfId="0" applyNumberFormat="1" applyBorder="1" applyAlignment="1" applyProtection="1">
      <alignment horizontal="right" vertical="top" wrapText="1"/>
    </xf>
    <xf numFmtId="3" fontId="0" fillId="8" borderId="1" xfId="0" applyNumberFormat="1" applyFill="1" applyBorder="1" applyAlignment="1" applyProtection="1">
      <alignment horizontal="right" vertical="top" wrapText="1"/>
    </xf>
    <xf numFmtId="9" fontId="0" fillId="0" borderId="2" xfId="0" applyNumberFormat="1" applyBorder="1" applyAlignment="1" applyProtection="1">
      <alignment horizontal="right" wrapText="1"/>
    </xf>
    <xf numFmtId="0" fontId="0" fillId="0" borderId="6" xfId="0" applyBorder="1" applyAlignment="1" applyProtection="1">
      <alignment horizontal="right" wrapText="1"/>
    </xf>
    <xf numFmtId="9" fontId="0" fillId="8" borderId="1" xfId="0" applyNumberFormat="1" applyFill="1" applyBorder="1" applyAlignment="1" applyProtection="1">
      <alignment horizontal="right" vertical="top" wrapText="1"/>
    </xf>
    <xf numFmtId="9" fontId="0" fillId="0" borderId="2" xfId="0" applyNumberFormat="1" applyBorder="1" applyAlignment="1" applyProtection="1">
      <alignment horizontal="right" vertical="top" wrapText="1"/>
    </xf>
    <xf numFmtId="164" fontId="0" fillId="8" borderId="13" xfId="0" applyNumberFormat="1" applyFill="1" applyBorder="1" applyAlignment="1" applyProtection="1">
      <alignment horizontal="right" vertical="top" wrapText="1"/>
    </xf>
    <xf numFmtId="164" fontId="0" fillId="8" borderId="1" xfId="0" applyNumberFormat="1" applyFill="1" applyBorder="1" applyAlignment="1" applyProtection="1">
      <alignment horizontal="right" vertical="top" wrapText="1"/>
    </xf>
    <xf numFmtId="0" fontId="0" fillId="0" borderId="6" xfId="0" applyBorder="1" applyAlignment="1" applyProtection="1">
      <alignment horizontal="right" vertical="top" wrapText="1"/>
    </xf>
    <xf numFmtId="9" fontId="0" fillId="0" borderId="1" xfId="5" applyFont="1" applyFill="1" applyBorder="1" applyAlignment="1" applyProtection="1">
      <alignment horizontal="right" vertical="top" wrapText="1"/>
    </xf>
    <xf numFmtId="9" fontId="0" fillId="8" borderId="1" xfId="5" applyFont="1" applyFill="1" applyBorder="1" applyAlignment="1" applyProtection="1">
      <alignment horizontal="right" vertical="top" wrapText="1"/>
    </xf>
    <xf numFmtId="9" fontId="0" fillId="8" borderId="13" xfId="5" applyFont="1" applyFill="1" applyBorder="1" applyAlignment="1" applyProtection="1">
      <alignment horizontal="right" vertical="top" wrapText="1"/>
    </xf>
    <xf numFmtId="9" fontId="0" fillId="0" borderId="15" xfId="5" applyFont="1" applyFill="1" applyBorder="1" applyAlignment="1" applyProtection="1">
      <alignment horizontal="right" vertical="top" wrapText="1"/>
    </xf>
    <xf numFmtId="164" fontId="0" fillId="0" borderId="1" xfId="0" applyNumberFormat="1" applyBorder="1" applyAlignment="1" applyProtection="1">
      <alignment horizontal="right" vertical="top" wrapText="1"/>
    </xf>
    <xf numFmtId="9" fontId="0" fillId="0" borderId="6" xfId="0" applyNumberFormat="1" applyBorder="1" applyAlignment="1" applyProtection="1">
      <alignment horizontal="right" wrapText="1"/>
    </xf>
    <xf numFmtId="9" fontId="0" fillId="0" borderId="6" xfId="0" applyNumberFormat="1" applyBorder="1" applyAlignment="1" applyProtection="1">
      <alignment horizontal="right" vertical="top" wrapText="1"/>
    </xf>
    <xf numFmtId="0" fontId="0" fillId="0" borderId="1" xfId="0" applyBorder="1" applyAlignment="1" applyProtection="1">
      <alignment horizontal="right" vertical="top" wrapText="1"/>
    </xf>
    <xf numFmtId="3" fontId="17" fillId="8" borderId="2" xfId="0" applyNumberFormat="1" applyFont="1" applyFill="1" applyBorder="1" applyAlignment="1" applyProtection="1">
      <alignment horizontal="right" vertical="top" wrapText="1"/>
    </xf>
    <xf numFmtId="0" fontId="0" fillId="0" borderId="3" xfId="0" applyBorder="1" applyAlignment="1" applyProtection="1">
      <alignment horizontal="right" vertical="top" wrapText="1"/>
    </xf>
    <xf numFmtId="3" fontId="17" fillId="8" borderId="29" xfId="0" applyNumberFormat="1" applyFont="1" applyFill="1" applyBorder="1" applyAlignment="1" applyProtection="1">
      <alignment horizontal="right" vertical="top" wrapText="1"/>
    </xf>
    <xf numFmtId="3" fontId="17" fillId="8" borderId="1" xfId="0" applyNumberFormat="1" applyFont="1" applyFill="1" applyBorder="1" applyAlignment="1" applyProtection="1">
      <alignment horizontal="right" vertical="top" wrapText="1"/>
    </xf>
  </cellXfs>
  <cellStyles count="6">
    <cellStyle name="20% - Accent4" xfId="3" builtinId="42"/>
    <cellStyle name="Heading 3" xfId="1" builtinId="18" customBuiltin="1"/>
    <cellStyle name="Heading 4" xfId="4" builtinId="19" customBuiltin="1"/>
    <cellStyle name="Normal" xfId="0" builtinId="0" customBuiltin="1"/>
    <cellStyle name="Percent" xfId="5" builtinId="5"/>
    <cellStyle name="Total" xfId="2" builtinId="25" customBuiltin="1"/>
  </cellStyles>
  <dxfs count="0"/>
  <tableStyles count="0" defaultTableStyle="TableStyleMedium2" defaultPivotStyle="PivotStyleLight16"/>
  <colors>
    <mruColors>
      <color rgb="FF3534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88900</xdr:rowOff>
    </xdr:from>
    <xdr:to>
      <xdr:col>5</xdr:col>
      <xdr:colOff>425450</xdr:colOff>
      <xdr:row>0</xdr:row>
      <xdr:rowOff>592534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BC993D-2EF3-42F9-93C0-615FFBC111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63501" y="88900"/>
          <a:ext cx="9093199" cy="50363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381001</xdr:colOff>
      <xdr:row>0</xdr:row>
      <xdr:rowOff>495299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9872B6-F9C2-405E-908C-8BC2DADDEA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1" y="0"/>
          <a:ext cx="7893050" cy="4952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467002</xdr:colOff>
      <xdr:row>0</xdr:row>
      <xdr:rowOff>495300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D6B05FE-CFDA-4E5C-838D-9E759F5F6A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0" y="0"/>
          <a:ext cx="8372752" cy="495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47625</xdr:rowOff>
    </xdr:from>
    <xdr:to>
      <xdr:col>6</xdr:col>
      <xdr:colOff>406400</xdr:colOff>
      <xdr:row>0</xdr:row>
      <xdr:rowOff>550545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C44D74-FB05-45DA-A999-FE9D503B09D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85724" y="47625"/>
          <a:ext cx="8054976" cy="50292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425451</xdr:colOff>
      <xdr:row>0</xdr:row>
      <xdr:rowOff>495300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7C64D5-60C3-4A90-8EA2-1289363E7A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1" y="0"/>
          <a:ext cx="8121650" cy="4953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57150</xdr:rowOff>
    </xdr:from>
    <xdr:to>
      <xdr:col>6</xdr:col>
      <xdr:colOff>393700</xdr:colOff>
      <xdr:row>0</xdr:row>
      <xdr:rowOff>552450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F9A1EAA-3CD6-40D8-B93F-3E33CE81C8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171451" y="57150"/>
          <a:ext cx="8712199" cy="4953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447674</xdr:colOff>
      <xdr:row>0</xdr:row>
      <xdr:rowOff>9525</xdr:rowOff>
    </xdr:from>
    <xdr:to>
      <xdr:col>6</xdr:col>
      <xdr:colOff>330200</xdr:colOff>
      <xdr:row>0</xdr:row>
      <xdr:rowOff>512445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44AA88-3784-4AB9-A760-FB6CA259A46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447674" y="9525"/>
          <a:ext cx="7356476" cy="502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5</xdr:col>
      <xdr:colOff>412750</xdr:colOff>
      <xdr:row>0</xdr:row>
      <xdr:rowOff>505054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006746-6AF2-484B-897D-56010E6A9F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28575" y="0"/>
          <a:ext cx="8537575" cy="5050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28575</xdr:rowOff>
    </xdr:from>
    <xdr:to>
      <xdr:col>5</xdr:col>
      <xdr:colOff>381000</xdr:colOff>
      <xdr:row>0</xdr:row>
      <xdr:rowOff>531495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1DA6D6-5D91-458D-BB19-FDFF77EA2CB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133350" y="28575"/>
          <a:ext cx="8356600" cy="5029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19050</xdr:rowOff>
    </xdr:from>
    <xdr:to>
      <xdr:col>5</xdr:col>
      <xdr:colOff>374649</xdr:colOff>
      <xdr:row>0</xdr:row>
      <xdr:rowOff>521970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1F8232-3A84-40FA-B625-8B5670B3F78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66674" y="19050"/>
          <a:ext cx="8359775" cy="5029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400050</xdr:colOff>
      <xdr:row>0</xdr:row>
      <xdr:rowOff>502921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EDB78C-A3CC-4910-95DC-958F10E8F7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331200" cy="5029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70308</xdr:rowOff>
    </xdr:from>
    <xdr:to>
      <xdr:col>6</xdr:col>
      <xdr:colOff>412750</xdr:colOff>
      <xdr:row>0</xdr:row>
      <xdr:rowOff>568233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2DD7D5-DF6D-483D-A3C2-A5B7273CF2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38100" y="70308"/>
          <a:ext cx="8394700" cy="497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406400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233BD1-A775-4BE1-94B3-32171D7333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0" y="0"/>
          <a:ext cx="8877300" cy="495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95249</xdr:rowOff>
    </xdr:from>
    <xdr:to>
      <xdr:col>5</xdr:col>
      <xdr:colOff>285749</xdr:colOff>
      <xdr:row>0</xdr:row>
      <xdr:rowOff>590320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ACE0DF-669A-49F5-868F-C9C3E7B227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47624" y="95249"/>
          <a:ext cx="8258175" cy="4950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490892</xdr:colOff>
      <xdr:row>0</xdr:row>
      <xdr:rowOff>502920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AE1B76-26DE-4F0D-88F5-00D3E1D807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0" y="0"/>
          <a:ext cx="8491892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MSH website">
      <a:dk1>
        <a:srgbClr val="343434"/>
      </a:dk1>
      <a:lt1>
        <a:srgbClr val="FBF9F2"/>
      </a:lt1>
      <a:dk2>
        <a:srgbClr val="073C32"/>
      </a:dk2>
      <a:lt2>
        <a:srgbClr val="F3FAFD"/>
      </a:lt2>
      <a:accent1>
        <a:srgbClr val="007698"/>
      </a:accent1>
      <a:accent2>
        <a:srgbClr val="0D6D5B"/>
      </a:accent2>
      <a:accent3>
        <a:srgbClr val="FFB649"/>
      </a:accent3>
      <a:accent4>
        <a:srgbClr val="A4E1F4"/>
      </a:accent4>
      <a:accent5>
        <a:srgbClr val="FFD457"/>
      </a:accent5>
      <a:accent6>
        <a:srgbClr val="073C32"/>
      </a:accent6>
      <a:hlink>
        <a:srgbClr val="0D6D5B"/>
      </a:hlink>
      <a:folHlink>
        <a:srgbClr val="E36F1E"/>
      </a:folHlink>
    </a:clrScheme>
    <a:fontScheme name="Custom 12">
      <a:majorFont>
        <a:latin typeface="Montserrat"/>
        <a:ea typeface=""/>
        <a:cs typeface=""/>
      </a:majorFont>
      <a:minorFont>
        <a:latin typeface="Gill Sans M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opLeftCell="B1" zoomScaleNormal="100" zoomScaleSheetLayoutView="90" workbookViewId="0">
      <selection activeCell="B21" sqref="B21"/>
    </sheetView>
  </sheetViews>
  <sheetFormatPr defaultColWidth="12.83203125" defaultRowHeight="15" x14ac:dyDescent="0.35"/>
  <cols>
    <col min="1" max="1" width="58.33203125" style="28" customWidth="1"/>
    <col min="2" max="2" width="62.83203125" style="29" customWidth="1"/>
    <col min="3" max="3" width="6.6640625" style="30" bestFit="1" customWidth="1"/>
    <col min="4" max="4" width="11.33203125" style="30" customWidth="1"/>
    <col min="5" max="5" width="13.6640625" style="30" customWidth="1"/>
    <col min="6" max="6" width="13.5" style="30" customWidth="1"/>
    <col min="7" max="7" width="3.1640625" style="29" customWidth="1"/>
    <col min="8" max="25" width="10.1640625" style="29" customWidth="1"/>
    <col min="26" max="16384" width="12.83203125" style="29"/>
  </cols>
  <sheetData>
    <row r="1" spans="1:6" ht="49.5" customHeight="1" x14ac:dyDescent="0.3">
      <c r="A1" s="193" t="s">
        <v>0</v>
      </c>
      <c r="B1" s="193"/>
      <c r="C1" s="193"/>
      <c r="D1" s="193"/>
      <c r="E1" s="193"/>
      <c r="F1" s="193"/>
    </row>
    <row r="2" spans="1:6" ht="26.25" thickBot="1" x14ac:dyDescent="0.3">
      <c r="A2" s="64" t="s">
        <v>1</v>
      </c>
      <c r="B2" s="187" t="s">
        <v>2</v>
      </c>
      <c r="C2" s="187"/>
      <c r="D2" s="64" t="s">
        <v>3</v>
      </c>
      <c r="E2" s="64" t="s">
        <v>4</v>
      </c>
      <c r="F2" s="64" t="s">
        <v>5</v>
      </c>
    </row>
    <row r="3" spans="1:6" ht="47.25" x14ac:dyDescent="0.35">
      <c r="A3" s="65" t="s">
        <v>6</v>
      </c>
      <c r="B3" s="66" t="s">
        <v>7</v>
      </c>
      <c r="C3" s="67">
        <v>0.02</v>
      </c>
      <c r="D3" s="68">
        <v>20000000</v>
      </c>
      <c r="E3" s="136">
        <f t="shared" ref="E3:F3" si="0">($C$3*D3)+D3</f>
        <v>20400000</v>
      </c>
      <c r="F3" s="136">
        <f t="shared" si="0"/>
        <v>20808000</v>
      </c>
    </row>
    <row r="4" spans="1:6" ht="15.75" x14ac:dyDescent="0.35">
      <c r="A4" s="65" t="s">
        <v>8</v>
      </c>
      <c r="B4" s="66" t="s">
        <v>9</v>
      </c>
      <c r="C4" s="67">
        <v>0.25</v>
      </c>
      <c r="D4" s="136">
        <f t="shared" ref="D4:F4" si="1">D3*$C$4</f>
        <v>5000000</v>
      </c>
      <c r="E4" s="136">
        <f t="shared" si="1"/>
        <v>5100000</v>
      </c>
      <c r="F4" s="136">
        <f t="shared" si="1"/>
        <v>5202000</v>
      </c>
    </row>
    <row r="5" spans="1:6" ht="17.25" x14ac:dyDescent="0.35">
      <c r="A5" s="188"/>
      <c r="B5" s="189"/>
      <c r="C5" s="189"/>
      <c r="D5" s="189"/>
      <c r="E5" s="189"/>
      <c r="F5" s="190"/>
    </row>
    <row r="6" spans="1:6" ht="15.75" x14ac:dyDescent="0.35">
      <c r="A6" s="65" t="s">
        <v>10</v>
      </c>
      <c r="B6" s="69" t="s">
        <v>11</v>
      </c>
      <c r="C6" s="70">
        <v>1E-3</v>
      </c>
      <c r="D6" s="70">
        <v>2.7E-2</v>
      </c>
      <c r="E6" s="137">
        <f t="shared" ref="E6:F6" si="2">D6+$C6</f>
        <v>2.8000000000000001E-2</v>
      </c>
      <c r="F6" s="137">
        <f t="shared" si="2"/>
        <v>2.9000000000000001E-2</v>
      </c>
    </row>
    <row r="7" spans="1:6" ht="18.75" customHeight="1" x14ac:dyDescent="0.35">
      <c r="A7" s="65" t="s">
        <v>12</v>
      </c>
      <c r="B7" s="69" t="s">
        <v>13</v>
      </c>
      <c r="C7" s="70">
        <v>1E-4</v>
      </c>
      <c r="D7" s="70">
        <v>1E-3</v>
      </c>
      <c r="E7" s="137">
        <f t="shared" ref="E7:F7" si="3">D7+$C7</f>
        <v>1.1000000000000001E-3</v>
      </c>
      <c r="F7" s="137">
        <f t="shared" si="3"/>
        <v>1.2000000000000001E-3</v>
      </c>
    </row>
    <row r="8" spans="1:6" ht="15.75" x14ac:dyDescent="0.35">
      <c r="A8" s="65" t="s">
        <v>14</v>
      </c>
      <c r="B8" s="69" t="s">
        <v>15</v>
      </c>
      <c r="C8" s="70">
        <v>2E-3</v>
      </c>
      <c r="D8" s="70">
        <v>0.1</v>
      </c>
      <c r="E8" s="137">
        <f t="shared" ref="E8:F8" si="4">D8+$C8</f>
        <v>0.10200000000000001</v>
      </c>
      <c r="F8" s="137">
        <f t="shared" si="4"/>
        <v>0.10400000000000001</v>
      </c>
    </row>
    <row r="9" spans="1:6" ht="15.75" x14ac:dyDescent="0.35">
      <c r="A9" s="65" t="s">
        <v>16</v>
      </c>
      <c r="B9" s="69" t="s">
        <v>17</v>
      </c>
      <c r="C9" s="70">
        <v>3.0000000000000001E-3</v>
      </c>
      <c r="D9" s="70">
        <v>0.185</v>
      </c>
      <c r="E9" s="137">
        <f t="shared" ref="E9:F9" si="5">D9+$C9</f>
        <v>0.188</v>
      </c>
      <c r="F9" s="137">
        <f t="shared" si="5"/>
        <v>0.191</v>
      </c>
    </row>
    <row r="10" spans="1:6" ht="17.25" x14ac:dyDescent="0.35">
      <c r="A10" s="188"/>
      <c r="B10" s="189"/>
      <c r="C10" s="189"/>
      <c r="D10" s="189"/>
      <c r="E10" s="189"/>
      <c r="F10" s="190"/>
    </row>
    <row r="11" spans="1:6" ht="15.75" x14ac:dyDescent="0.35">
      <c r="A11" s="65" t="s">
        <v>18</v>
      </c>
      <c r="B11" s="191" t="s">
        <v>19</v>
      </c>
      <c r="C11" s="192"/>
      <c r="D11" s="136">
        <f t="shared" ref="D11:F11" si="6">D$4*D6</f>
        <v>135000</v>
      </c>
      <c r="E11" s="136">
        <f t="shared" si="6"/>
        <v>142800</v>
      </c>
      <c r="F11" s="136">
        <f t="shared" si="6"/>
        <v>150858</v>
      </c>
    </row>
    <row r="12" spans="1:6" ht="15.75" x14ac:dyDescent="0.35">
      <c r="A12" s="65" t="s">
        <v>20</v>
      </c>
      <c r="B12" s="191" t="s">
        <v>21</v>
      </c>
      <c r="C12" s="192"/>
      <c r="D12" s="136">
        <f t="shared" ref="D12:F12" si="7">D$4*D7</f>
        <v>5000</v>
      </c>
      <c r="E12" s="136">
        <f t="shared" si="7"/>
        <v>5610</v>
      </c>
      <c r="F12" s="136">
        <f t="shared" si="7"/>
        <v>6242.4000000000005</v>
      </c>
    </row>
    <row r="13" spans="1:6" ht="15.75" x14ac:dyDescent="0.35">
      <c r="A13" s="65" t="s">
        <v>22</v>
      </c>
      <c r="B13" s="191" t="s">
        <v>23</v>
      </c>
      <c r="C13" s="192"/>
      <c r="D13" s="136">
        <f t="shared" ref="D13:F13" si="8">D$4*D8</f>
        <v>500000</v>
      </c>
      <c r="E13" s="136">
        <f t="shared" si="8"/>
        <v>520200.00000000006</v>
      </c>
      <c r="F13" s="136">
        <f t="shared" si="8"/>
        <v>541008</v>
      </c>
    </row>
    <row r="14" spans="1:6" ht="15.75" x14ac:dyDescent="0.35">
      <c r="A14" s="65" t="s">
        <v>24</v>
      </c>
      <c r="B14" s="191" t="s">
        <v>25</v>
      </c>
      <c r="C14" s="192"/>
      <c r="D14" s="136">
        <f t="shared" ref="D14:F14" si="9">D$4*D9</f>
        <v>925000</v>
      </c>
      <c r="E14" s="136">
        <f t="shared" si="9"/>
        <v>958800</v>
      </c>
      <c r="F14" s="136">
        <f t="shared" si="9"/>
        <v>993582</v>
      </c>
    </row>
    <row r="15" spans="1:6" ht="17.25" x14ac:dyDescent="0.35">
      <c r="A15" s="188"/>
      <c r="B15" s="189"/>
      <c r="C15" s="189"/>
      <c r="D15" s="189"/>
      <c r="E15" s="189"/>
      <c r="F15" s="190"/>
    </row>
    <row r="16" spans="1:6" ht="31.5" x14ac:dyDescent="0.35">
      <c r="A16" s="65" t="s">
        <v>26</v>
      </c>
      <c r="B16" s="66" t="s">
        <v>27</v>
      </c>
      <c r="C16" s="70">
        <v>5.3999999999999999E-2</v>
      </c>
      <c r="D16" s="136">
        <f t="shared" ref="D16:F16" si="10">$C16*D11</f>
        <v>7290</v>
      </c>
      <c r="E16" s="136">
        <f t="shared" si="10"/>
        <v>7711.2</v>
      </c>
      <c r="F16" s="136">
        <f t="shared" si="10"/>
        <v>8146.3320000000003</v>
      </c>
    </row>
    <row r="17" spans="1:6" ht="31.5" x14ac:dyDescent="0.35">
      <c r="A17" s="65" t="s">
        <v>28</v>
      </c>
      <c r="B17" s="66" t="s">
        <v>29</v>
      </c>
      <c r="C17" s="70">
        <v>5.3999999999999999E-2</v>
      </c>
      <c r="D17" s="136">
        <f t="shared" ref="D17:F17" si="11">$C17*D12</f>
        <v>270</v>
      </c>
      <c r="E17" s="136">
        <f t="shared" si="11"/>
        <v>302.94</v>
      </c>
      <c r="F17" s="136">
        <f t="shared" si="11"/>
        <v>337.08960000000002</v>
      </c>
    </row>
    <row r="18" spans="1:6" ht="15.75" x14ac:dyDescent="0.35">
      <c r="A18" s="65" t="s">
        <v>30</v>
      </c>
      <c r="B18" s="66" t="s">
        <v>31</v>
      </c>
      <c r="C18" s="70">
        <v>5.5E-2</v>
      </c>
      <c r="D18" s="136">
        <f t="shared" ref="D18:F18" si="12">$C18*D13</f>
        <v>27500</v>
      </c>
      <c r="E18" s="136">
        <f t="shared" si="12"/>
        <v>28611.000000000004</v>
      </c>
      <c r="F18" s="136">
        <f t="shared" si="12"/>
        <v>29755.439999999999</v>
      </c>
    </row>
    <row r="19" spans="1:6" ht="15.75" x14ac:dyDescent="0.35">
      <c r="A19" s="65" t="s">
        <v>32</v>
      </c>
      <c r="B19" s="66" t="s">
        <v>33</v>
      </c>
      <c r="C19" s="70">
        <v>1.7000000000000001E-2</v>
      </c>
      <c r="D19" s="136">
        <f t="shared" ref="D19:F19" si="13">$C19*D14</f>
        <v>15725.000000000002</v>
      </c>
      <c r="E19" s="136">
        <f t="shared" si="13"/>
        <v>16299.6</v>
      </c>
      <c r="F19" s="136">
        <f t="shared" si="13"/>
        <v>16890.894</v>
      </c>
    </row>
    <row r="20" spans="1:6" ht="17.25" x14ac:dyDescent="0.35">
      <c r="A20" s="188"/>
      <c r="B20" s="189"/>
      <c r="C20" s="189"/>
      <c r="D20" s="189"/>
      <c r="E20" s="189"/>
      <c r="F20" s="190"/>
    </row>
    <row r="21" spans="1:6" ht="31.5" x14ac:dyDescent="0.35">
      <c r="A21" s="65" t="s">
        <v>34</v>
      </c>
      <c r="B21" s="66" t="s">
        <v>35</v>
      </c>
      <c r="C21" s="67">
        <v>0.27</v>
      </c>
      <c r="D21" s="136">
        <f t="shared" ref="D21:F21" si="14">$C$21*D4</f>
        <v>1350000</v>
      </c>
      <c r="E21" s="136">
        <f t="shared" si="14"/>
        <v>1377000</v>
      </c>
      <c r="F21" s="136">
        <f t="shared" si="14"/>
        <v>1404540</v>
      </c>
    </row>
    <row r="22" spans="1:6" ht="32.25" customHeight="1" x14ac:dyDescent="0.35">
      <c r="A22" s="72" t="s">
        <v>36</v>
      </c>
      <c r="B22" s="66" t="s">
        <v>552</v>
      </c>
      <c r="C22" s="73">
        <v>0.01</v>
      </c>
      <c r="D22" s="73">
        <v>0.44</v>
      </c>
      <c r="E22" s="138">
        <f t="shared" ref="E22:F22" si="15">D22+$C$22</f>
        <v>0.45</v>
      </c>
      <c r="F22" s="138">
        <f t="shared" si="15"/>
        <v>0.46</v>
      </c>
    </row>
    <row r="23" spans="1:6" ht="31.5" x14ac:dyDescent="0.35">
      <c r="A23" s="65" t="s">
        <v>37</v>
      </c>
      <c r="B23" s="74" t="s">
        <v>38</v>
      </c>
      <c r="C23" s="67">
        <v>0.04</v>
      </c>
      <c r="D23" s="136">
        <f t="shared" ref="D23:F23" si="16">D4*$C$23*(100% - D22)</f>
        <v>112000.00000000001</v>
      </c>
      <c r="E23" s="136">
        <f t="shared" si="16"/>
        <v>112200.00000000001</v>
      </c>
      <c r="F23" s="136">
        <f t="shared" si="16"/>
        <v>112363.20000000001</v>
      </c>
    </row>
    <row r="24" spans="1:6" ht="21" customHeight="1" x14ac:dyDescent="0.35">
      <c r="A24" s="65" t="s">
        <v>39</v>
      </c>
      <c r="B24" s="191" t="s">
        <v>40</v>
      </c>
      <c r="C24" s="192"/>
      <c r="D24" s="139">
        <f t="shared" ref="D24:F24" si="17">D16+D17+D18+D19+D21+D23</f>
        <v>1512785</v>
      </c>
      <c r="E24" s="139">
        <f t="shared" si="17"/>
        <v>1542124.74</v>
      </c>
      <c r="F24" s="139">
        <f t="shared" si="17"/>
        <v>1572032.9556</v>
      </c>
    </row>
    <row r="25" spans="1:6" ht="15.75" x14ac:dyDescent="0.35">
      <c r="A25" s="200" t="s">
        <v>41</v>
      </c>
      <c r="B25" s="196" t="s">
        <v>42</v>
      </c>
      <c r="C25" s="198">
        <v>0.2</v>
      </c>
      <c r="D25" s="139">
        <f t="shared" ref="D25:F25" si="18">D24*D26</f>
        <v>302557</v>
      </c>
      <c r="E25" s="139">
        <f t="shared" si="18"/>
        <v>323846.19540000003</v>
      </c>
      <c r="F25" s="139">
        <f t="shared" si="18"/>
        <v>345847.25023200002</v>
      </c>
    </row>
    <row r="26" spans="1:6" ht="15.75" x14ac:dyDescent="0.35">
      <c r="A26" s="201"/>
      <c r="B26" s="197"/>
      <c r="C26" s="199"/>
      <c r="D26" s="73">
        <v>0.2</v>
      </c>
      <c r="E26" s="138">
        <f t="shared" ref="E26:F26" si="19">D26+1%</f>
        <v>0.21000000000000002</v>
      </c>
      <c r="F26" s="138">
        <f t="shared" si="19"/>
        <v>0.22000000000000003</v>
      </c>
    </row>
    <row r="27" spans="1:6" ht="31.5" x14ac:dyDescent="0.35">
      <c r="A27" s="65" t="s">
        <v>43</v>
      </c>
      <c r="B27" s="66" t="s">
        <v>44</v>
      </c>
      <c r="C27" s="67">
        <v>0.6</v>
      </c>
      <c r="D27" s="139">
        <f t="shared" ref="D27:F27" si="20">$C$27*D25</f>
        <v>181534.19999999998</v>
      </c>
      <c r="E27" s="139">
        <f t="shared" si="20"/>
        <v>194307.71724</v>
      </c>
      <c r="F27" s="139">
        <f t="shared" si="20"/>
        <v>207508.35013920002</v>
      </c>
    </row>
    <row r="28" spans="1:6" ht="31.5" x14ac:dyDescent="0.35">
      <c r="A28" s="72" t="s">
        <v>45</v>
      </c>
      <c r="B28" s="66" t="s">
        <v>46</v>
      </c>
      <c r="C28" s="67">
        <v>0.35</v>
      </c>
      <c r="D28" s="140">
        <f t="shared" ref="D28:F28" si="21">$C28*D$27</f>
        <v>63536.969999999987</v>
      </c>
      <c r="E28" s="140">
        <f t="shared" si="21"/>
        <v>68007.701033999998</v>
      </c>
      <c r="F28" s="140">
        <f t="shared" si="21"/>
        <v>72627.922548720002</v>
      </c>
    </row>
    <row r="29" spans="1:6" ht="35.25" customHeight="1" x14ac:dyDescent="0.35">
      <c r="A29" s="72" t="s">
        <v>47</v>
      </c>
      <c r="B29" s="76" t="s">
        <v>48</v>
      </c>
      <c r="C29" s="77">
        <v>0.5</v>
      </c>
      <c r="D29" s="141">
        <f t="shared" ref="D29:F29" si="22">$C29*D$27</f>
        <v>90767.099999999991</v>
      </c>
      <c r="E29" s="141">
        <f t="shared" si="22"/>
        <v>97153.858619999999</v>
      </c>
      <c r="F29" s="141">
        <f t="shared" si="22"/>
        <v>103754.17506960001</v>
      </c>
    </row>
    <row r="30" spans="1:6" ht="17.25" x14ac:dyDescent="0.35">
      <c r="A30" s="188"/>
      <c r="B30" s="189"/>
      <c r="C30" s="189"/>
      <c r="D30" s="189"/>
      <c r="E30" s="189"/>
      <c r="F30" s="190"/>
    </row>
    <row r="31" spans="1:6" ht="31.5" x14ac:dyDescent="0.35">
      <c r="A31" s="65" t="s">
        <v>49</v>
      </c>
      <c r="B31" s="66" t="s">
        <v>50</v>
      </c>
      <c r="C31" s="67">
        <v>1</v>
      </c>
      <c r="D31" s="139">
        <f t="shared" ref="D31:F31" si="23">$C31*D$28</f>
        <v>63536.969999999987</v>
      </c>
      <c r="E31" s="139">
        <f t="shared" si="23"/>
        <v>68007.701033999998</v>
      </c>
      <c r="F31" s="139">
        <f t="shared" si="23"/>
        <v>72627.922548720002</v>
      </c>
    </row>
    <row r="32" spans="1:6" ht="17.25" customHeight="1" x14ac:dyDescent="0.35">
      <c r="A32" s="188"/>
      <c r="B32" s="189"/>
      <c r="C32" s="189"/>
      <c r="D32" s="189"/>
      <c r="E32" s="189"/>
      <c r="F32" s="190"/>
    </row>
    <row r="33" spans="1:6" ht="31.5" x14ac:dyDescent="0.35">
      <c r="A33" s="200" t="s">
        <v>51</v>
      </c>
      <c r="B33" s="69" t="s">
        <v>52</v>
      </c>
      <c r="C33" s="67">
        <v>0.65</v>
      </c>
      <c r="D33" s="139">
        <f t="shared" ref="D33:F33" si="24">$C33*D$29</f>
        <v>58998.614999999998</v>
      </c>
      <c r="E33" s="139">
        <f t="shared" si="24"/>
        <v>63150.008103</v>
      </c>
      <c r="F33" s="139">
        <f t="shared" si="24"/>
        <v>67440.213795240008</v>
      </c>
    </row>
    <row r="34" spans="1:6" ht="31.5" x14ac:dyDescent="0.35">
      <c r="A34" s="201"/>
      <c r="B34" s="69" t="s">
        <v>53</v>
      </c>
      <c r="C34" s="67">
        <v>0.35</v>
      </c>
      <c r="D34" s="139">
        <f t="shared" ref="D34:F34" si="25">$C34*D$29</f>
        <v>31768.484999999993</v>
      </c>
      <c r="E34" s="139">
        <f t="shared" si="25"/>
        <v>34003.850516999999</v>
      </c>
      <c r="F34" s="139">
        <f t="shared" si="25"/>
        <v>36313.961274360001</v>
      </c>
    </row>
    <row r="35" spans="1:6" ht="17.25" x14ac:dyDescent="0.35">
      <c r="A35" s="184"/>
      <c r="B35" s="185"/>
      <c r="C35" s="185"/>
      <c r="D35" s="185"/>
      <c r="E35" s="185"/>
      <c r="F35" s="186"/>
    </row>
    <row r="36" spans="1:6" ht="31.5" x14ac:dyDescent="0.35">
      <c r="A36" s="202" t="s">
        <v>54</v>
      </c>
      <c r="B36" s="69" t="s">
        <v>55</v>
      </c>
      <c r="C36" s="75">
        <v>1</v>
      </c>
      <c r="D36" s="139">
        <f t="shared" ref="D36:F36" si="26">$C36*D31</f>
        <v>63536.969999999987</v>
      </c>
      <c r="E36" s="139">
        <f t="shared" si="26"/>
        <v>68007.701033999998</v>
      </c>
      <c r="F36" s="139">
        <f t="shared" si="26"/>
        <v>72627.922548720002</v>
      </c>
    </row>
    <row r="37" spans="1:6" ht="31.5" x14ac:dyDescent="0.35">
      <c r="A37" s="203"/>
      <c r="B37" s="69" t="s">
        <v>56</v>
      </c>
      <c r="C37" s="75">
        <v>1</v>
      </c>
      <c r="D37" s="139">
        <f t="shared" ref="D37:F37" si="27">$C$37*D33</f>
        <v>58998.614999999998</v>
      </c>
      <c r="E37" s="139">
        <f t="shared" si="27"/>
        <v>63150.008103</v>
      </c>
      <c r="F37" s="139">
        <f t="shared" si="27"/>
        <v>67440.213795240008</v>
      </c>
    </row>
    <row r="38" spans="1:6" ht="17.25" x14ac:dyDescent="0.35">
      <c r="A38" s="188"/>
      <c r="B38" s="189"/>
      <c r="C38" s="189"/>
      <c r="D38" s="189"/>
      <c r="E38" s="189"/>
      <c r="F38" s="190"/>
    </row>
    <row r="39" spans="1:6" ht="31.5" x14ac:dyDescent="0.35">
      <c r="A39" s="78" t="s">
        <v>57</v>
      </c>
      <c r="B39" s="79" t="s">
        <v>58</v>
      </c>
      <c r="C39" s="80">
        <v>1</v>
      </c>
      <c r="D39" s="142">
        <f t="shared" ref="D39:F39" si="28">$C39*D34</f>
        <v>31768.484999999993</v>
      </c>
      <c r="E39" s="142">
        <f t="shared" si="28"/>
        <v>34003.850516999999</v>
      </c>
      <c r="F39" s="142">
        <f t="shared" si="28"/>
        <v>36313.961274360001</v>
      </c>
    </row>
    <row r="40" spans="1:6" ht="17.25" x14ac:dyDescent="0.35">
      <c r="A40" s="188"/>
      <c r="B40" s="189"/>
      <c r="C40" s="189"/>
      <c r="D40" s="189"/>
      <c r="E40" s="189"/>
      <c r="F40" s="190"/>
    </row>
    <row r="41" spans="1:6" ht="33.75" customHeight="1" thickBot="1" x14ac:dyDescent="0.4">
      <c r="A41" s="112" t="s">
        <v>59</v>
      </c>
      <c r="B41" s="194" t="s">
        <v>60</v>
      </c>
      <c r="C41" s="195"/>
      <c r="D41" s="143">
        <f t="shared" ref="D41:F41" si="29">D36+D37</f>
        <v>122535.58499999999</v>
      </c>
      <c r="E41" s="143">
        <f t="shared" si="29"/>
        <v>131157.709137</v>
      </c>
      <c r="F41" s="143">
        <f t="shared" si="29"/>
        <v>140068.13634396001</v>
      </c>
    </row>
    <row r="42" spans="1:6" ht="36.75" customHeight="1" thickTop="1" thickBot="1" x14ac:dyDescent="0.4">
      <c r="A42" s="112" t="s">
        <v>61</v>
      </c>
      <c r="B42" s="194" t="s">
        <v>62</v>
      </c>
      <c r="C42" s="195"/>
      <c r="D42" s="143">
        <f t="shared" ref="D42:F42" si="30">D39</f>
        <v>31768.484999999993</v>
      </c>
      <c r="E42" s="143">
        <f t="shared" si="30"/>
        <v>34003.850516999999</v>
      </c>
      <c r="F42" s="143">
        <f t="shared" si="30"/>
        <v>36313.961274360001</v>
      </c>
    </row>
    <row r="43" spans="1:6" ht="15.75" thickTop="1" x14ac:dyDescent="0.35"/>
  </sheetData>
  <sheetProtection sheet="1" objects="1" scenarios="1"/>
  <mergeCells count="23">
    <mergeCell ref="A1:F1"/>
    <mergeCell ref="A38:F38"/>
    <mergeCell ref="A40:F40"/>
    <mergeCell ref="B41:C41"/>
    <mergeCell ref="B42:C42"/>
    <mergeCell ref="A15:F15"/>
    <mergeCell ref="A20:F20"/>
    <mergeCell ref="B24:C24"/>
    <mergeCell ref="B25:B26"/>
    <mergeCell ref="C25:C26"/>
    <mergeCell ref="A30:F30"/>
    <mergeCell ref="B13:C13"/>
    <mergeCell ref="B14:C14"/>
    <mergeCell ref="A25:A26"/>
    <mergeCell ref="A33:A34"/>
    <mergeCell ref="A36:A37"/>
    <mergeCell ref="A35:F35"/>
    <mergeCell ref="B2:C2"/>
    <mergeCell ref="A5:F5"/>
    <mergeCell ref="A10:F10"/>
    <mergeCell ref="B11:C11"/>
    <mergeCell ref="B12:C12"/>
    <mergeCell ref="A32:F32"/>
  </mergeCells>
  <pageMargins left="0.7" right="0.7" top="0.75" bottom="0.75" header="0" footer="0"/>
  <pageSetup scale="67" orientation="portrait" r:id="rId1"/>
  <rowBreaks count="1" manualBreakCount="1">
    <brk id="26" max="16383" man="1"/>
  </rowBreaks>
  <colBreaks count="1" manualBreakCount="1">
    <brk id="7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001"/>
  <sheetViews>
    <sheetView zoomScaleNormal="100" workbookViewId="0">
      <selection activeCell="D4" sqref="D4"/>
    </sheetView>
  </sheetViews>
  <sheetFormatPr defaultColWidth="12.83203125" defaultRowHeight="15" x14ac:dyDescent="0.35"/>
  <cols>
    <col min="1" max="1" width="61.1640625" style="102" customWidth="1"/>
    <col min="2" max="2" width="39.33203125" style="88" customWidth="1"/>
    <col min="3" max="3" width="6.33203125" style="86" customWidth="1"/>
    <col min="4" max="4" width="12" style="86" customWidth="1"/>
    <col min="5" max="6" width="12.6640625" style="86" customWidth="1"/>
    <col min="7" max="7" width="35.83203125" style="86" customWidth="1"/>
    <col min="8" max="8" width="7.83203125" style="86" customWidth="1"/>
    <col min="9" max="25" width="10.1640625" style="86" customWidth="1"/>
    <col min="26" max="16384" width="12.83203125" style="86"/>
  </cols>
  <sheetData>
    <row r="1" spans="1:7" ht="39.75" customHeight="1" x14ac:dyDescent="0.25">
      <c r="A1" s="275" t="s">
        <v>287</v>
      </c>
      <c r="B1" s="275"/>
      <c r="C1" s="275"/>
      <c r="D1" s="275"/>
      <c r="E1" s="275"/>
      <c r="F1" s="275"/>
    </row>
    <row r="2" spans="1:7" s="101" customFormat="1" ht="26.25" thickBot="1" x14ac:dyDescent="0.3">
      <c r="A2" s="87" t="s">
        <v>1</v>
      </c>
      <c r="B2" s="216" t="s">
        <v>2</v>
      </c>
      <c r="C2" s="216"/>
      <c r="D2" s="87" t="s">
        <v>3</v>
      </c>
      <c r="E2" s="87" t="s">
        <v>4</v>
      </c>
      <c r="F2" s="87" t="s">
        <v>5</v>
      </c>
    </row>
    <row r="3" spans="1:7" ht="49.5" customHeight="1" x14ac:dyDescent="0.35">
      <c r="A3" s="99" t="s">
        <v>6</v>
      </c>
      <c r="B3" s="105" t="s">
        <v>208</v>
      </c>
      <c r="C3" s="95">
        <v>0.02</v>
      </c>
      <c r="D3" s="91">
        <v>20000000</v>
      </c>
      <c r="E3" s="148">
        <f t="shared" ref="E3:F3" si="0">($C$3*D3)+D3</f>
        <v>20400000</v>
      </c>
      <c r="F3" s="148">
        <f t="shared" si="0"/>
        <v>20808000</v>
      </c>
    </row>
    <row r="4" spans="1:7" ht="47.25" x14ac:dyDescent="0.35">
      <c r="A4" s="99" t="s">
        <v>277</v>
      </c>
      <c r="B4" s="110" t="s">
        <v>288</v>
      </c>
      <c r="C4" s="111">
        <v>35</v>
      </c>
      <c r="D4" s="148">
        <f t="shared" ref="D4:F4" si="1">D3*$C$4/1000</f>
        <v>700000</v>
      </c>
      <c r="E4" s="148">
        <f t="shared" si="1"/>
        <v>714000</v>
      </c>
      <c r="F4" s="148">
        <f t="shared" si="1"/>
        <v>728280</v>
      </c>
    </row>
    <row r="5" spans="1:7" ht="15.75" x14ac:dyDescent="0.35">
      <c r="A5" s="200" t="s">
        <v>279</v>
      </c>
      <c r="B5" s="234" t="s">
        <v>289</v>
      </c>
      <c r="C5" s="282">
        <v>0.05</v>
      </c>
      <c r="D5" s="148">
        <f t="shared" ref="D5:F5" si="2">D6*D4</f>
        <v>350000</v>
      </c>
      <c r="E5" s="148">
        <f t="shared" si="2"/>
        <v>392700.00000000006</v>
      </c>
      <c r="F5" s="148">
        <f t="shared" si="2"/>
        <v>436968.00000000006</v>
      </c>
      <c r="G5" s="61"/>
    </row>
    <row r="6" spans="1:7" ht="15.75" x14ac:dyDescent="0.35">
      <c r="A6" s="231"/>
      <c r="B6" s="235"/>
      <c r="C6" s="239"/>
      <c r="D6" s="90">
        <v>0.5</v>
      </c>
      <c r="E6" s="150">
        <f t="shared" ref="E6:F6" si="3">D6+$C$5</f>
        <v>0.55000000000000004</v>
      </c>
      <c r="F6" s="150">
        <f t="shared" si="3"/>
        <v>0.60000000000000009</v>
      </c>
      <c r="G6" s="61"/>
    </row>
    <row r="7" spans="1:7" ht="15.75" x14ac:dyDescent="0.35">
      <c r="A7" s="200" t="s">
        <v>290</v>
      </c>
      <c r="B7" s="234" t="s">
        <v>291</v>
      </c>
      <c r="C7" s="282">
        <v>-0.05</v>
      </c>
      <c r="D7" s="148">
        <f t="shared" ref="D7:F7" si="4">D8*D4</f>
        <v>315000</v>
      </c>
      <c r="E7" s="148">
        <f t="shared" si="4"/>
        <v>285600</v>
      </c>
      <c r="F7" s="148">
        <f t="shared" si="4"/>
        <v>254898.00000000003</v>
      </c>
    </row>
    <row r="8" spans="1:7" ht="15.75" x14ac:dyDescent="0.35">
      <c r="A8" s="231"/>
      <c r="B8" s="235"/>
      <c r="C8" s="239"/>
      <c r="D8" s="90">
        <v>0.45</v>
      </c>
      <c r="E8" s="150">
        <f t="shared" ref="E8:F8" si="5">D8+$C$7</f>
        <v>0.4</v>
      </c>
      <c r="F8" s="150">
        <f t="shared" si="5"/>
        <v>0.35000000000000003</v>
      </c>
    </row>
    <row r="9" spans="1:7" ht="15.75" x14ac:dyDescent="0.35">
      <c r="A9" s="200" t="s">
        <v>292</v>
      </c>
      <c r="B9" s="234" t="s">
        <v>293</v>
      </c>
      <c r="C9" s="282">
        <v>0.2</v>
      </c>
      <c r="D9" s="148">
        <f t="shared" ref="D9:F9" si="6">D10*D5</f>
        <v>87500</v>
      </c>
      <c r="E9" s="148">
        <f t="shared" si="6"/>
        <v>176715.00000000003</v>
      </c>
      <c r="F9" s="148">
        <f t="shared" si="6"/>
        <v>284029.20000000007</v>
      </c>
    </row>
    <row r="10" spans="1:7" ht="15.75" x14ac:dyDescent="0.35">
      <c r="A10" s="231"/>
      <c r="B10" s="235"/>
      <c r="C10" s="239"/>
      <c r="D10" s="90">
        <v>0.25</v>
      </c>
      <c r="E10" s="150">
        <f t="shared" ref="E10:F10" si="7">D10+$C$9</f>
        <v>0.45</v>
      </c>
      <c r="F10" s="150">
        <f t="shared" si="7"/>
        <v>0.65</v>
      </c>
    </row>
    <row r="11" spans="1:7" ht="15.75" x14ac:dyDescent="0.35">
      <c r="A11" s="200" t="s">
        <v>294</v>
      </c>
      <c r="B11" s="234" t="s">
        <v>295</v>
      </c>
      <c r="C11" s="282">
        <v>0.1</v>
      </c>
      <c r="D11" s="148">
        <f t="shared" ref="D11:F11" si="8">D12*D7</f>
        <v>47250</v>
      </c>
      <c r="E11" s="148">
        <f t="shared" si="8"/>
        <v>71400</v>
      </c>
      <c r="F11" s="148">
        <f t="shared" si="8"/>
        <v>89214.3</v>
      </c>
    </row>
    <row r="12" spans="1:7" ht="15.75" x14ac:dyDescent="0.35">
      <c r="A12" s="231"/>
      <c r="B12" s="235"/>
      <c r="C12" s="239"/>
      <c r="D12" s="90">
        <v>0.15</v>
      </c>
      <c r="E12" s="150">
        <f t="shared" ref="E12:F12" si="9">D12+$C$11</f>
        <v>0.25</v>
      </c>
      <c r="F12" s="150">
        <f t="shared" si="9"/>
        <v>0.35</v>
      </c>
    </row>
    <row r="13" spans="1:7" ht="36.75" customHeight="1" x14ac:dyDescent="0.35">
      <c r="A13" s="99" t="s">
        <v>296</v>
      </c>
      <c r="B13" s="105" t="s">
        <v>297</v>
      </c>
      <c r="C13" s="95">
        <v>1</v>
      </c>
      <c r="D13" s="149">
        <f t="shared" ref="D13:F13" si="10">$C13*D9</f>
        <v>87500</v>
      </c>
      <c r="E13" s="149">
        <f t="shared" si="10"/>
        <v>176715.00000000003</v>
      </c>
      <c r="F13" s="149">
        <f t="shared" si="10"/>
        <v>284029.20000000007</v>
      </c>
      <c r="G13" s="61"/>
    </row>
    <row r="14" spans="1:7" ht="31.5" x14ac:dyDescent="0.35">
      <c r="A14" s="99" t="s">
        <v>298</v>
      </c>
      <c r="B14" s="105" t="s">
        <v>299</v>
      </c>
      <c r="C14" s="95">
        <v>1</v>
      </c>
      <c r="D14" s="149">
        <f t="shared" ref="D14:F14" si="11">$C14*D11</f>
        <v>47250</v>
      </c>
      <c r="E14" s="149">
        <f t="shared" si="11"/>
        <v>71400</v>
      </c>
      <c r="F14" s="149">
        <f t="shared" si="11"/>
        <v>89214.3</v>
      </c>
    </row>
    <row r="15" spans="1:7" ht="17.25" x14ac:dyDescent="0.35">
      <c r="A15" s="244"/>
      <c r="B15" s="222"/>
      <c r="C15" s="222"/>
      <c r="D15" s="222"/>
      <c r="E15" s="222"/>
      <c r="F15" s="223"/>
    </row>
    <row r="16" spans="1:7" ht="34.5" customHeight="1" x14ac:dyDescent="0.35">
      <c r="A16" s="65" t="s">
        <v>300</v>
      </c>
      <c r="B16" s="105" t="s">
        <v>301</v>
      </c>
      <c r="C16" s="111">
        <v>1</v>
      </c>
      <c r="D16" s="148">
        <f t="shared" ref="D16:F16" si="12">$C$16*D13</f>
        <v>87500</v>
      </c>
      <c r="E16" s="148">
        <f t="shared" si="12"/>
        <v>176715.00000000003</v>
      </c>
      <c r="F16" s="148">
        <f t="shared" si="12"/>
        <v>284029.20000000007</v>
      </c>
    </row>
    <row r="17" spans="1:6" ht="36" customHeight="1" x14ac:dyDescent="0.35">
      <c r="A17" s="65" t="s">
        <v>302</v>
      </c>
      <c r="B17" s="105" t="s">
        <v>303</v>
      </c>
      <c r="C17" s="111">
        <v>1</v>
      </c>
      <c r="D17" s="148">
        <f t="shared" ref="D17:F17" si="13">$C$17*D14</f>
        <v>47250</v>
      </c>
      <c r="E17" s="148">
        <f t="shared" si="13"/>
        <v>71400</v>
      </c>
      <c r="F17" s="148">
        <f t="shared" si="13"/>
        <v>89214.3</v>
      </c>
    </row>
    <row r="18" spans="1:6" ht="17.25" x14ac:dyDescent="0.35">
      <c r="A18" s="244"/>
      <c r="B18" s="222"/>
      <c r="C18" s="222"/>
      <c r="D18" s="222"/>
      <c r="E18" s="222"/>
      <c r="F18" s="223"/>
    </row>
    <row r="19" spans="1:6" ht="38.25" customHeight="1" thickBot="1" x14ac:dyDescent="0.4">
      <c r="A19" s="112" t="s">
        <v>304</v>
      </c>
      <c r="B19" s="283" t="s">
        <v>305</v>
      </c>
      <c r="C19" s="194"/>
      <c r="D19" s="147">
        <f t="shared" ref="D19:F19" si="14">SUM(D16:D17)</f>
        <v>134750</v>
      </c>
      <c r="E19" s="147">
        <f t="shared" si="14"/>
        <v>248115.00000000003</v>
      </c>
      <c r="F19" s="147">
        <f t="shared" si="14"/>
        <v>373243.50000000006</v>
      </c>
    </row>
    <row r="20" spans="1:6" ht="15.75" thickTop="1" x14ac:dyDescent="0.35">
      <c r="C20" s="61"/>
    </row>
    <row r="21" spans="1:6" x14ac:dyDescent="0.35">
      <c r="C21" s="61"/>
    </row>
    <row r="22" spans="1:6" x14ac:dyDescent="0.35">
      <c r="C22" s="61"/>
    </row>
    <row r="23" spans="1:6" x14ac:dyDescent="0.35">
      <c r="C23" s="61"/>
    </row>
    <row r="24" spans="1:6" x14ac:dyDescent="0.35">
      <c r="C24" s="61"/>
    </row>
    <row r="25" spans="1:6" x14ac:dyDescent="0.35">
      <c r="C25" s="61"/>
    </row>
    <row r="26" spans="1:6" x14ac:dyDescent="0.35">
      <c r="C26" s="61"/>
    </row>
    <row r="27" spans="1:6" x14ac:dyDescent="0.35">
      <c r="C27" s="61"/>
    </row>
    <row r="28" spans="1:6" x14ac:dyDescent="0.35">
      <c r="C28" s="61"/>
    </row>
    <row r="29" spans="1:6" x14ac:dyDescent="0.35">
      <c r="C29" s="61"/>
    </row>
    <row r="30" spans="1:6" x14ac:dyDescent="0.35">
      <c r="C30" s="61"/>
    </row>
    <row r="31" spans="1:6" x14ac:dyDescent="0.35">
      <c r="C31" s="61"/>
    </row>
    <row r="32" spans="1:6" x14ac:dyDescent="0.35">
      <c r="C32" s="61"/>
    </row>
    <row r="33" spans="3:3" x14ac:dyDescent="0.35">
      <c r="C33" s="61"/>
    </row>
    <row r="34" spans="3:3" x14ac:dyDescent="0.35">
      <c r="C34" s="61"/>
    </row>
    <row r="35" spans="3:3" x14ac:dyDescent="0.35">
      <c r="C35" s="61"/>
    </row>
    <row r="36" spans="3:3" x14ac:dyDescent="0.35">
      <c r="C36" s="61"/>
    </row>
    <row r="37" spans="3:3" x14ac:dyDescent="0.35">
      <c r="C37" s="61"/>
    </row>
    <row r="38" spans="3:3" x14ac:dyDescent="0.35">
      <c r="C38" s="61"/>
    </row>
    <row r="39" spans="3:3" x14ac:dyDescent="0.35">
      <c r="C39" s="61"/>
    </row>
    <row r="40" spans="3:3" x14ac:dyDescent="0.35">
      <c r="C40" s="61"/>
    </row>
    <row r="41" spans="3:3" x14ac:dyDescent="0.35">
      <c r="C41" s="61"/>
    </row>
    <row r="42" spans="3:3" x14ac:dyDescent="0.35">
      <c r="C42" s="61"/>
    </row>
    <row r="43" spans="3:3" x14ac:dyDescent="0.35">
      <c r="C43" s="61"/>
    </row>
    <row r="44" spans="3:3" x14ac:dyDescent="0.35">
      <c r="C44" s="61"/>
    </row>
    <row r="45" spans="3:3" x14ac:dyDescent="0.35">
      <c r="C45" s="61"/>
    </row>
    <row r="46" spans="3:3" x14ac:dyDescent="0.35">
      <c r="C46" s="61"/>
    </row>
    <row r="47" spans="3:3" x14ac:dyDescent="0.35">
      <c r="C47" s="61"/>
    </row>
    <row r="48" spans="3:3" x14ac:dyDescent="0.35">
      <c r="C48" s="61"/>
    </row>
    <row r="49" spans="3:3" x14ac:dyDescent="0.35">
      <c r="C49" s="61"/>
    </row>
    <row r="50" spans="3:3" x14ac:dyDescent="0.35">
      <c r="C50" s="61"/>
    </row>
    <row r="51" spans="3:3" x14ac:dyDescent="0.35">
      <c r="C51" s="61"/>
    </row>
    <row r="52" spans="3:3" x14ac:dyDescent="0.35">
      <c r="C52" s="61"/>
    </row>
    <row r="53" spans="3:3" x14ac:dyDescent="0.35">
      <c r="C53" s="61"/>
    </row>
    <row r="54" spans="3:3" x14ac:dyDescent="0.35">
      <c r="C54" s="61"/>
    </row>
    <row r="55" spans="3:3" x14ac:dyDescent="0.35">
      <c r="C55" s="61"/>
    </row>
    <row r="56" spans="3:3" x14ac:dyDescent="0.35">
      <c r="C56" s="61"/>
    </row>
    <row r="57" spans="3:3" x14ac:dyDescent="0.35">
      <c r="C57" s="61"/>
    </row>
    <row r="58" spans="3:3" x14ac:dyDescent="0.35">
      <c r="C58" s="61"/>
    </row>
    <row r="59" spans="3:3" x14ac:dyDescent="0.35">
      <c r="C59" s="61"/>
    </row>
    <row r="60" spans="3:3" x14ac:dyDescent="0.35">
      <c r="C60" s="61"/>
    </row>
    <row r="61" spans="3:3" x14ac:dyDescent="0.35">
      <c r="C61" s="61"/>
    </row>
    <row r="62" spans="3:3" x14ac:dyDescent="0.35">
      <c r="C62" s="61"/>
    </row>
    <row r="63" spans="3:3" x14ac:dyDescent="0.35">
      <c r="C63" s="61"/>
    </row>
    <row r="64" spans="3:3" x14ac:dyDescent="0.35">
      <c r="C64" s="61"/>
    </row>
    <row r="65" spans="3:3" x14ac:dyDescent="0.35">
      <c r="C65" s="61"/>
    </row>
    <row r="66" spans="3:3" x14ac:dyDescent="0.35">
      <c r="C66" s="61"/>
    </row>
    <row r="67" spans="3:3" x14ac:dyDescent="0.35">
      <c r="C67" s="61"/>
    </row>
    <row r="68" spans="3:3" x14ac:dyDescent="0.35">
      <c r="C68" s="61"/>
    </row>
    <row r="69" spans="3:3" x14ac:dyDescent="0.35">
      <c r="C69" s="61"/>
    </row>
    <row r="70" spans="3:3" x14ac:dyDescent="0.35">
      <c r="C70" s="61"/>
    </row>
    <row r="71" spans="3:3" x14ac:dyDescent="0.35">
      <c r="C71" s="61"/>
    </row>
    <row r="72" spans="3:3" x14ac:dyDescent="0.35">
      <c r="C72" s="61"/>
    </row>
    <row r="73" spans="3:3" x14ac:dyDescent="0.35">
      <c r="C73" s="61"/>
    </row>
    <row r="74" spans="3:3" x14ac:dyDescent="0.35">
      <c r="C74" s="61"/>
    </row>
    <row r="75" spans="3:3" x14ac:dyDescent="0.35">
      <c r="C75" s="61"/>
    </row>
    <row r="76" spans="3:3" x14ac:dyDescent="0.35">
      <c r="C76" s="61"/>
    </row>
    <row r="77" spans="3:3" x14ac:dyDescent="0.35">
      <c r="C77" s="61"/>
    </row>
    <row r="78" spans="3:3" x14ac:dyDescent="0.35">
      <c r="C78" s="61"/>
    </row>
    <row r="79" spans="3:3" x14ac:dyDescent="0.35">
      <c r="C79" s="61"/>
    </row>
    <row r="80" spans="3:3" x14ac:dyDescent="0.35">
      <c r="C80" s="61"/>
    </row>
    <row r="81" spans="3:3" x14ac:dyDescent="0.35">
      <c r="C81" s="61"/>
    </row>
    <row r="82" spans="3:3" x14ac:dyDescent="0.35">
      <c r="C82" s="61"/>
    </row>
    <row r="83" spans="3:3" x14ac:dyDescent="0.35">
      <c r="C83" s="61"/>
    </row>
    <row r="84" spans="3:3" x14ac:dyDescent="0.35">
      <c r="C84" s="61"/>
    </row>
    <row r="85" spans="3:3" x14ac:dyDescent="0.35">
      <c r="C85" s="61"/>
    </row>
    <row r="86" spans="3:3" x14ac:dyDescent="0.35">
      <c r="C86" s="61"/>
    </row>
    <row r="87" spans="3:3" x14ac:dyDescent="0.35">
      <c r="C87" s="61"/>
    </row>
    <row r="88" spans="3:3" x14ac:dyDescent="0.35">
      <c r="C88" s="61"/>
    </row>
    <row r="89" spans="3:3" x14ac:dyDescent="0.35">
      <c r="C89" s="61"/>
    </row>
    <row r="90" spans="3:3" x14ac:dyDescent="0.35">
      <c r="C90" s="61"/>
    </row>
    <row r="91" spans="3:3" x14ac:dyDescent="0.35">
      <c r="C91" s="61"/>
    </row>
    <row r="92" spans="3:3" x14ac:dyDescent="0.35">
      <c r="C92" s="61"/>
    </row>
    <row r="93" spans="3:3" x14ac:dyDescent="0.35">
      <c r="C93" s="61"/>
    </row>
    <row r="94" spans="3:3" x14ac:dyDescent="0.35">
      <c r="C94" s="61"/>
    </row>
    <row r="95" spans="3:3" x14ac:dyDescent="0.35">
      <c r="C95" s="61"/>
    </row>
    <row r="96" spans="3:3" x14ac:dyDescent="0.35">
      <c r="C96" s="61"/>
    </row>
    <row r="97" spans="3:3" x14ac:dyDescent="0.35">
      <c r="C97" s="61"/>
    </row>
    <row r="98" spans="3:3" x14ac:dyDescent="0.35">
      <c r="C98" s="61"/>
    </row>
    <row r="99" spans="3:3" x14ac:dyDescent="0.35">
      <c r="C99" s="61"/>
    </row>
    <row r="100" spans="3:3" x14ac:dyDescent="0.35">
      <c r="C100" s="61"/>
    </row>
    <row r="101" spans="3:3" x14ac:dyDescent="0.35">
      <c r="C101" s="61"/>
    </row>
    <row r="102" spans="3:3" x14ac:dyDescent="0.35">
      <c r="C102" s="61"/>
    </row>
    <row r="103" spans="3:3" x14ac:dyDescent="0.35">
      <c r="C103" s="61"/>
    </row>
    <row r="104" spans="3:3" x14ac:dyDescent="0.35">
      <c r="C104" s="61"/>
    </row>
    <row r="105" spans="3:3" x14ac:dyDescent="0.35">
      <c r="C105" s="61"/>
    </row>
    <row r="106" spans="3:3" x14ac:dyDescent="0.35">
      <c r="C106" s="61"/>
    </row>
    <row r="107" spans="3:3" x14ac:dyDescent="0.35">
      <c r="C107" s="61"/>
    </row>
    <row r="108" spans="3:3" x14ac:dyDescent="0.35">
      <c r="C108" s="61"/>
    </row>
    <row r="109" spans="3:3" x14ac:dyDescent="0.35">
      <c r="C109" s="61"/>
    </row>
    <row r="110" spans="3:3" x14ac:dyDescent="0.35">
      <c r="C110" s="61"/>
    </row>
    <row r="111" spans="3:3" x14ac:dyDescent="0.35">
      <c r="C111" s="61"/>
    </row>
    <row r="112" spans="3:3" x14ac:dyDescent="0.35">
      <c r="C112" s="61"/>
    </row>
    <row r="113" spans="3:3" x14ac:dyDescent="0.35">
      <c r="C113" s="61"/>
    </row>
    <row r="114" spans="3:3" x14ac:dyDescent="0.35">
      <c r="C114" s="61"/>
    </row>
    <row r="115" spans="3:3" x14ac:dyDescent="0.35">
      <c r="C115" s="61"/>
    </row>
    <row r="116" spans="3:3" x14ac:dyDescent="0.35">
      <c r="C116" s="61"/>
    </row>
    <row r="117" spans="3:3" x14ac:dyDescent="0.35">
      <c r="C117" s="61"/>
    </row>
    <row r="118" spans="3:3" x14ac:dyDescent="0.35">
      <c r="C118" s="61"/>
    </row>
    <row r="119" spans="3:3" x14ac:dyDescent="0.35">
      <c r="C119" s="61"/>
    </row>
    <row r="120" spans="3:3" x14ac:dyDescent="0.35">
      <c r="C120" s="61"/>
    </row>
    <row r="121" spans="3:3" x14ac:dyDescent="0.35">
      <c r="C121" s="61"/>
    </row>
    <row r="122" spans="3:3" x14ac:dyDescent="0.35">
      <c r="C122" s="61"/>
    </row>
    <row r="123" spans="3:3" x14ac:dyDescent="0.35">
      <c r="C123" s="61"/>
    </row>
    <row r="124" spans="3:3" x14ac:dyDescent="0.35">
      <c r="C124" s="61"/>
    </row>
    <row r="125" spans="3:3" x14ac:dyDescent="0.35">
      <c r="C125" s="61"/>
    </row>
    <row r="126" spans="3:3" x14ac:dyDescent="0.35">
      <c r="C126" s="61"/>
    </row>
    <row r="127" spans="3:3" x14ac:dyDescent="0.35">
      <c r="C127" s="61"/>
    </row>
    <row r="128" spans="3:3" x14ac:dyDescent="0.35">
      <c r="C128" s="61"/>
    </row>
    <row r="129" spans="3:3" x14ac:dyDescent="0.35">
      <c r="C129" s="61"/>
    </row>
    <row r="130" spans="3:3" x14ac:dyDescent="0.35">
      <c r="C130" s="61"/>
    </row>
    <row r="131" spans="3:3" x14ac:dyDescent="0.35">
      <c r="C131" s="61"/>
    </row>
    <row r="132" spans="3:3" x14ac:dyDescent="0.35">
      <c r="C132" s="61"/>
    </row>
    <row r="133" spans="3:3" x14ac:dyDescent="0.35">
      <c r="C133" s="61"/>
    </row>
    <row r="134" spans="3:3" x14ac:dyDescent="0.35">
      <c r="C134" s="61"/>
    </row>
    <row r="135" spans="3:3" x14ac:dyDescent="0.35">
      <c r="C135" s="61"/>
    </row>
    <row r="136" spans="3:3" x14ac:dyDescent="0.35">
      <c r="C136" s="61"/>
    </row>
    <row r="137" spans="3:3" x14ac:dyDescent="0.35">
      <c r="C137" s="61"/>
    </row>
    <row r="138" spans="3:3" x14ac:dyDescent="0.35">
      <c r="C138" s="61"/>
    </row>
    <row r="139" spans="3:3" x14ac:dyDescent="0.35">
      <c r="C139" s="61"/>
    </row>
    <row r="140" spans="3:3" x14ac:dyDescent="0.35">
      <c r="C140" s="61"/>
    </row>
    <row r="141" spans="3:3" x14ac:dyDescent="0.35">
      <c r="C141" s="61"/>
    </row>
    <row r="142" spans="3:3" x14ac:dyDescent="0.35">
      <c r="C142" s="61"/>
    </row>
    <row r="143" spans="3:3" x14ac:dyDescent="0.35">
      <c r="C143" s="61"/>
    </row>
    <row r="144" spans="3:3" x14ac:dyDescent="0.35">
      <c r="C144" s="61"/>
    </row>
    <row r="145" spans="3:3" x14ac:dyDescent="0.35">
      <c r="C145" s="61"/>
    </row>
    <row r="146" spans="3:3" x14ac:dyDescent="0.35">
      <c r="C146" s="61"/>
    </row>
    <row r="147" spans="3:3" x14ac:dyDescent="0.35">
      <c r="C147" s="61"/>
    </row>
    <row r="148" spans="3:3" x14ac:dyDescent="0.35">
      <c r="C148" s="61"/>
    </row>
    <row r="149" spans="3:3" x14ac:dyDescent="0.35">
      <c r="C149" s="61"/>
    </row>
    <row r="150" spans="3:3" x14ac:dyDescent="0.35">
      <c r="C150" s="61"/>
    </row>
    <row r="151" spans="3:3" x14ac:dyDescent="0.35">
      <c r="C151" s="61"/>
    </row>
    <row r="152" spans="3:3" x14ac:dyDescent="0.35">
      <c r="C152" s="61"/>
    </row>
    <row r="153" spans="3:3" x14ac:dyDescent="0.35">
      <c r="C153" s="61"/>
    </row>
    <row r="154" spans="3:3" x14ac:dyDescent="0.35">
      <c r="C154" s="61"/>
    </row>
    <row r="155" spans="3:3" x14ac:dyDescent="0.35">
      <c r="C155" s="61"/>
    </row>
    <row r="156" spans="3:3" x14ac:dyDescent="0.35">
      <c r="C156" s="61"/>
    </row>
    <row r="157" spans="3:3" x14ac:dyDescent="0.35">
      <c r="C157" s="61"/>
    </row>
    <row r="158" spans="3:3" x14ac:dyDescent="0.35">
      <c r="C158" s="61"/>
    </row>
    <row r="159" spans="3:3" x14ac:dyDescent="0.35">
      <c r="C159" s="61"/>
    </row>
    <row r="160" spans="3:3" x14ac:dyDescent="0.35">
      <c r="C160" s="61"/>
    </row>
    <row r="161" spans="3:3" x14ac:dyDescent="0.35">
      <c r="C161" s="61"/>
    </row>
    <row r="162" spans="3:3" x14ac:dyDescent="0.35">
      <c r="C162" s="61"/>
    </row>
    <row r="163" spans="3:3" x14ac:dyDescent="0.35">
      <c r="C163" s="61"/>
    </row>
    <row r="164" spans="3:3" x14ac:dyDescent="0.35">
      <c r="C164" s="61"/>
    </row>
    <row r="165" spans="3:3" x14ac:dyDescent="0.35">
      <c r="C165" s="61"/>
    </row>
    <row r="166" spans="3:3" x14ac:dyDescent="0.35">
      <c r="C166" s="61"/>
    </row>
    <row r="167" spans="3:3" x14ac:dyDescent="0.35">
      <c r="C167" s="61"/>
    </row>
    <row r="168" spans="3:3" x14ac:dyDescent="0.35">
      <c r="C168" s="61"/>
    </row>
    <row r="169" spans="3:3" x14ac:dyDescent="0.35">
      <c r="C169" s="61"/>
    </row>
    <row r="170" spans="3:3" x14ac:dyDescent="0.35">
      <c r="C170" s="61"/>
    </row>
    <row r="171" spans="3:3" x14ac:dyDescent="0.35">
      <c r="C171" s="61"/>
    </row>
    <row r="172" spans="3:3" x14ac:dyDescent="0.35">
      <c r="C172" s="61"/>
    </row>
    <row r="173" spans="3:3" x14ac:dyDescent="0.35">
      <c r="C173" s="61"/>
    </row>
    <row r="174" spans="3:3" x14ac:dyDescent="0.35">
      <c r="C174" s="61"/>
    </row>
    <row r="175" spans="3:3" x14ac:dyDescent="0.35">
      <c r="C175" s="61"/>
    </row>
    <row r="176" spans="3:3" x14ac:dyDescent="0.35">
      <c r="C176" s="61"/>
    </row>
    <row r="177" spans="3:3" x14ac:dyDescent="0.35">
      <c r="C177" s="61"/>
    </row>
    <row r="178" spans="3:3" x14ac:dyDescent="0.35">
      <c r="C178" s="61"/>
    </row>
    <row r="179" spans="3:3" x14ac:dyDescent="0.35">
      <c r="C179" s="61"/>
    </row>
    <row r="180" spans="3:3" x14ac:dyDescent="0.35">
      <c r="C180" s="61"/>
    </row>
    <row r="181" spans="3:3" x14ac:dyDescent="0.35">
      <c r="C181" s="61"/>
    </row>
    <row r="182" spans="3:3" x14ac:dyDescent="0.35">
      <c r="C182" s="61"/>
    </row>
    <row r="183" spans="3:3" x14ac:dyDescent="0.35">
      <c r="C183" s="61"/>
    </row>
    <row r="184" spans="3:3" x14ac:dyDescent="0.35">
      <c r="C184" s="61"/>
    </row>
    <row r="185" spans="3:3" x14ac:dyDescent="0.35">
      <c r="C185" s="61"/>
    </row>
    <row r="186" spans="3:3" x14ac:dyDescent="0.35">
      <c r="C186" s="61"/>
    </row>
    <row r="187" spans="3:3" x14ac:dyDescent="0.35">
      <c r="C187" s="61"/>
    </row>
    <row r="188" spans="3:3" x14ac:dyDescent="0.35">
      <c r="C188" s="61"/>
    </row>
    <row r="189" spans="3:3" x14ac:dyDescent="0.35">
      <c r="C189" s="61"/>
    </row>
    <row r="190" spans="3:3" x14ac:dyDescent="0.35">
      <c r="C190" s="61"/>
    </row>
    <row r="191" spans="3:3" x14ac:dyDescent="0.35">
      <c r="C191" s="61"/>
    </row>
    <row r="192" spans="3:3" x14ac:dyDescent="0.35">
      <c r="C192" s="61"/>
    </row>
    <row r="193" spans="3:3" x14ac:dyDescent="0.35">
      <c r="C193" s="61"/>
    </row>
    <row r="194" spans="3:3" x14ac:dyDescent="0.35">
      <c r="C194" s="61"/>
    </row>
    <row r="195" spans="3:3" x14ac:dyDescent="0.35">
      <c r="C195" s="61"/>
    </row>
    <row r="196" spans="3:3" x14ac:dyDescent="0.35">
      <c r="C196" s="61"/>
    </row>
    <row r="197" spans="3:3" x14ac:dyDescent="0.35">
      <c r="C197" s="61"/>
    </row>
    <row r="198" spans="3:3" x14ac:dyDescent="0.35">
      <c r="C198" s="61"/>
    </row>
    <row r="199" spans="3:3" x14ac:dyDescent="0.35">
      <c r="C199" s="61"/>
    </row>
    <row r="200" spans="3:3" x14ac:dyDescent="0.35">
      <c r="C200" s="61"/>
    </row>
    <row r="201" spans="3:3" x14ac:dyDescent="0.35">
      <c r="C201" s="61"/>
    </row>
    <row r="202" spans="3:3" x14ac:dyDescent="0.35">
      <c r="C202" s="61"/>
    </row>
    <row r="203" spans="3:3" x14ac:dyDescent="0.35">
      <c r="C203" s="61"/>
    </row>
    <row r="204" spans="3:3" x14ac:dyDescent="0.35">
      <c r="C204" s="61"/>
    </row>
    <row r="205" spans="3:3" x14ac:dyDescent="0.35">
      <c r="C205" s="61"/>
    </row>
    <row r="206" spans="3:3" x14ac:dyDescent="0.35">
      <c r="C206" s="61"/>
    </row>
    <row r="207" spans="3:3" x14ac:dyDescent="0.35">
      <c r="C207" s="61"/>
    </row>
    <row r="208" spans="3:3" x14ac:dyDescent="0.35">
      <c r="C208" s="61"/>
    </row>
    <row r="209" spans="3:3" x14ac:dyDescent="0.35">
      <c r="C209" s="61"/>
    </row>
    <row r="210" spans="3:3" x14ac:dyDescent="0.35">
      <c r="C210" s="61"/>
    </row>
    <row r="211" spans="3:3" x14ac:dyDescent="0.35">
      <c r="C211" s="61"/>
    </row>
    <row r="212" spans="3:3" x14ac:dyDescent="0.35">
      <c r="C212" s="61"/>
    </row>
    <row r="213" spans="3:3" x14ac:dyDescent="0.35">
      <c r="C213" s="61"/>
    </row>
    <row r="214" spans="3:3" x14ac:dyDescent="0.35">
      <c r="C214" s="61"/>
    </row>
    <row r="215" spans="3:3" x14ac:dyDescent="0.35">
      <c r="C215" s="61"/>
    </row>
    <row r="216" spans="3:3" x14ac:dyDescent="0.35">
      <c r="C216" s="61"/>
    </row>
    <row r="217" spans="3:3" x14ac:dyDescent="0.35">
      <c r="C217" s="61"/>
    </row>
    <row r="218" spans="3:3" x14ac:dyDescent="0.35">
      <c r="C218" s="61"/>
    </row>
    <row r="219" spans="3:3" x14ac:dyDescent="0.35">
      <c r="C219" s="61"/>
    </row>
    <row r="220" spans="3:3" x14ac:dyDescent="0.35">
      <c r="C220" s="61"/>
    </row>
    <row r="221" spans="3:3" x14ac:dyDescent="0.35">
      <c r="C221" s="61"/>
    </row>
    <row r="222" spans="3:3" x14ac:dyDescent="0.35">
      <c r="C222" s="61"/>
    </row>
    <row r="223" spans="3:3" x14ac:dyDescent="0.35">
      <c r="C223" s="61"/>
    </row>
    <row r="224" spans="3:3" x14ac:dyDescent="0.35">
      <c r="C224" s="61"/>
    </row>
    <row r="225" spans="3:3" x14ac:dyDescent="0.35">
      <c r="C225" s="61"/>
    </row>
    <row r="226" spans="3:3" x14ac:dyDescent="0.35">
      <c r="C226" s="61"/>
    </row>
    <row r="227" spans="3:3" x14ac:dyDescent="0.35">
      <c r="C227" s="61"/>
    </row>
    <row r="228" spans="3:3" x14ac:dyDescent="0.35">
      <c r="C228" s="61"/>
    </row>
    <row r="229" spans="3:3" x14ac:dyDescent="0.35">
      <c r="C229" s="61"/>
    </row>
    <row r="230" spans="3:3" x14ac:dyDescent="0.35">
      <c r="C230" s="61"/>
    </row>
    <row r="231" spans="3:3" x14ac:dyDescent="0.35">
      <c r="C231" s="61"/>
    </row>
    <row r="232" spans="3:3" x14ac:dyDescent="0.35">
      <c r="C232" s="61"/>
    </row>
    <row r="233" spans="3:3" x14ac:dyDescent="0.35">
      <c r="C233" s="61"/>
    </row>
    <row r="234" spans="3:3" x14ac:dyDescent="0.35">
      <c r="C234" s="61"/>
    </row>
    <row r="235" spans="3:3" x14ac:dyDescent="0.35">
      <c r="C235" s="61"/>
    </row>
    <row r="236" spans="3:3" x14ac:dyDescent="0.35">
      <c r="C236" s="61"/>
    </row>
    <row r="237" spans="3:3" x14ac:dyDescent="0.35">
      <c r="C237" s="61"/>
    </row>
    <row r="238" spans="3:3" x14ac:dyDescent="0.35">
      <c r="C238" s="61"/>
    </row>
    <row r="239" spans="3:3" x14ac:dyDescent="0.35">
      <c r="C239" s="61"/>
    </row>
    <row r="240" spans="3:3" x14ac:dyDescent="0.35">
      <c r="C240" s="61"/>
    </row>
    <row r="241" spans="3:3" x14ac:dyDescent="0.35">
      <c r="C241" s="61"/>
    </row>
    <row r="242" spans="3:3" x14ac:dyDescent="0.35">
      <c r="C242" s="61"/>
    </row>
    <row r="243" spans="3:3" x14ac:dyDescent="0.35">
      <c r="C243" s="61"/>
    </row>
    <row r="244" spans="3:3" x14ac:dyDescent="0.35">
      <c r="C244" s="61"/>
    </row>
    <row r="245" spans="3:3" x14ac:dyDescent="0.35">
      <c r="C245" s="61"/>
    </row>
    <row r="246" spans="3:3" x14ac:dyDescent="0.35">
      <c r="C246" s="61"/>
    </row>
    <row r="247" spans="3:3" x14ac:dyDescent="0.35">
      <c r="C247" s="61"/>
    </row>
    <row r="248" spans="3:3" x14ac:dyDescent="0.35">
      <c r="C248" s="61"/>
    </row>
    <row r="249" spans="3:3" x14ac:dyDescent="0.35">
      <c r="C249" s="61"/>
    </row>
    <row r="250" spans="3:3" x14ac:dyDescent="0.35">
      <c r="C250" s="61"/>
    </row>
    <row r="251" spans="3:3" x14ac:dyDescent="0.35">
      <c r="C251" s="61"/>
    </row>
    <row r="252" spans="3:3" x14ac:dyDescent="0.35">
      <c r="C252" s="61"/>
    </row>
    <row r="253" spans="3:3" x14ac:dyDescent="0.35">
      <c r="C253" s="61"/>
    </row>
    <row r="254" spans="3:3" x14ac:dyDescent="0.35">
      <c r="C254" s="61"/>
    </row>
    <row r="255" spans="3:3" x14ac:dyDescent="0.35">
      <c r="C255" s="61"/>
    </row>
    <row r="256" spans="3:3" x14ac:dyDescent="0.35">
      <c r="C256" s="61"/>
    </row>
    <row r="257" spans="3:3" x14ac:dyDescent="0.35">
      <c r="C257" s="61"/>
    </row>
    <row r="258" spans="3:3" x14ac:dyDescent="0.35">
      <c r="C258" s="61"/>
    </row>
    <row r="259" spans="3:3" x14ac:dyDescent="0.35">
      <c r="C259" s="61"/>
    </row>
    <row r="260" spans="3:3" x14ac:dyDescent="0.35">
      <c r="C260" s="61"/>
    </row>
    <row r="261" spans="3:3" x14ac:dyDescent="0.35">
      <c r="C261" s="61"/>
    </row>
    <row r="262" spans="3:3" x14ac:dyDescent="0.35">
      <c r="C262" s="61"/>
    </row>
    <row r="263" spans="3:3" x14ac:dyDescent="0.35">
      <c r="C263" s="61"/>
    </row>
    <row r="264" spans="3:3" x14ac:dyDescent="0.35">
      <c r="C264" s="61"/>
    </row>
    <row r="265" spans="3:3" x14ac:dyDescent="0.35">
      <c r="C265" s="61"/>
    </row>
    <row r="266" spans="3:3" x14ac:dyDescent="0.35">
      <c r="C266" s="61"/>
    </row>
    <row r="267" spans="3:3" x14ac:dyDescent="0.35">
      <c r="C267" s="61"/>
    </row>
    <row r="268" spans="3:3" x14ac:dyDescent="0.35">
      <c r="C268" s="61"/>
    </row>
    <row r="269" spans="3:3" x14ac:dyDescent="0.35">
      <c r="C269" s="61"/>
    </row>
    <row r="270" spans="3:3" x14ac:dyDescent="0.35">
      <c r="C270" s="61"/>
    </row>
    <row r="271" spans="3:3" x14ac:dyDescent="0.35">
      <c r="C271" s="61"/>
    </row>
    <row r="272" spans="3:3" x14ac:dyDescent="0.35">
      <c r="C272" s="61"/>
    </row>
    <row r="273" spans="3:3" x14ac:dyDescent="0.35">
      <c r="C273" s="61"/>
    </row>
    <row r="274" spans="3:3" x14ac:dyDescent="0.35">
      <c r="C274" s="61"/>
    </row>
    <row r="275" spans="3:3" x14ac:dyDescent="0.35">
      <c r="C275" s="61"/>
    </row>
    <row r="276" spans="3:3" x14ac:dyDescent="0.35">
      <c r="C276" s="61"/>
    </row>
    <row r="277" spans="3:3" x14ac:dyDescent="0.35">
      <c r="C277" s="61"/>
    </row>
    <row r="278" spans="3:3" x14ac:dyDescent="0.35">
      <c r="C278" s="61"/>
    </row>
    <row r="279" spans="3:3" x14ac:dyDescent="0.35">
      <c r="C279" s="61"/>
    </row>
    <row r="280" spans="3:3" x14ac:dyDescent="0.35">
      <c r="C280" s="61"/>
    </row>
    <row r="281" spans="3:3" x14ac:dyDescent="0.35">
      <c r="C281" s="61"/>
    </row>
    <row r="282" spans="3:3" x14ac:dyDescent="0.35">
      <c r="C282" s="61"/>
    </row>
    <row r="283" spans="3:3" x14ac:dyDescent="0.35">
      <c r="C283" s="61"/>
    </row>
    <row r="284" spans="3:3" x14ac:dyDescent="0.35">
      <c r="C284" s="61"/>
    </row>
    <row r="285" spans="3:3" x14ac:dyDescent="0.35">
      <c r="C285" s="61"/>
    </row>
    <row r="286" spans="3:3" x14ac:dyDescent="0.35">
      <c r="C286" s="61"/>
    </row>
    <row r="287" spans="3:3" x14ac:dyDescent="0.35">
      <c r="C287" s="61"/>
    </row>
    <row r="288" spans="3:3" x14ac:dyDescent="0.35">
      <c r="C288" s="61"/>
    </row>
    <row r="289" spans="3:3" x14ac:dyDescent="0.35">
      <c r="C289" s="61"/>
    </row>
    <row r="290" spans="3:3" x14ac:dyDescent="0.35">
      <c r="C290" s="61"/>
    </row>
    <row r="291" spans="3:3" x14ac:dyDescent="0.35">
      <c r="C291" s="61"/>
    </row>
    <row r="292" spans="3:3" x14ac:dyDescent="0.35">
      <c r="C292" s="61"/>
    </row>
    <row r="293" spans="3:3" x14ac:dyDescent="0.35">
      <c r="C293" s="61"/>
    </row>
    <row r="294" spans="3:3" x14ac:dyDescent="0.35">
      <c r="C294" s="61"/>
    </row>
    <row r="295" spans="3:3" x14ac:dyDescent="0.35">
      <c r="C295" s="61"/>
    </row>
    <row r="296" spans="3:3" x14ac:dyDescent="0.35">
      <c r="C296" s="61"/>
    </row>
    <row r="297" spans="3:3" x14ac:dyDescent="0.35">
      <c r="C297" s="61"/>
    </row>
    <row r="298" spans="3:3" x14ac:dyDescent="0.35">
      <c r="C298" s="61"/>
    </row>
    <row r="299" spans="3:3" x14ac:dyDescent="0.35">
      <c r="C299" s="61"/>
    </row>
    <row r="300" spans="3:3" x14ac:dyDescent="0.35">
      <c r="C300" s="61"/>
    </row>
    <row r="301" spans="3:3" x14ac:dyDescent="0.35">
      <c r="C301" s="61"/>
    </row>
    <row r="302" spans="3:3" x14ac:dyDescent="0.35">
      <c r="C302" s="61"/>
    </row>
    <row r="303" spans="3:3" x14ac:dyDescent="0.35">
      <c r="C303" s="61"/>
    </row>
    <row r="304" spans="3:3" x14ac:dyDescent="0.35">
      <c r="C304" s="61"/>
    </row>
    <row r="305" spans="3:3" x14ac:dyDescent="0.35">
      <c r="C305" s="61"/>
    </row>
    <row r="306" spans="3:3" x14ac:dyDescent="0.35">
      <c r="C306" s="61"/>
    </row>
    <row r="307" spans="3:3" x14ac:dyDescent="0.35">
      <c r="C307" s="61"/>
    </row>
    <row r="308" spans="3:3" x14ac:dyDescent="0.35">
      <c r="C308" s="61"/>
    </row>
    <row r="309" spans="3:3" x14ac:dyDescent="0.35">
      <c r="C309" s="61"/>
    </row>
    <row r="310" spans="3:3" x14ac:dyDescent="0.35">
      <c r="C310" s="61"/>
    </row>
    <row r="311" spans="3:3" x14ac:dyDescent="0.35">
      <c r="C311" s="61"/>
    </row>
    <row r="312" spans="3:3" x14ac:dyDescent="0.35">
      <c r="C312" s="61"/>
    </row>
    <row r="313" spans="3:3" x14ac:dyDescent="0.35">
      <c r="C313" s="61"/>
    </row>
    <row r="314" spans="3:3" x14ac:dyDescent="0.35">
      <c r="C314" s="61"/>
    </row>
    <row r="315" spans="3:3" x14ac:dyDescent="0.35">
      <c r="C315" s="61"/>
    </row>
    <row r="316" spans="3:3" x14ac:dyDescent="0.35">
      <c r="C316" s="61"/>
    </row>
    <row r="317" spans="3:3" x14ac:dyDescent="0.35">
      <c r="C317" s="61"/>
    </row>
    <row r="318" spans="3:3" x14ac:dyDescent="0.35">
      <c r="C318" s="61"/>
    </row>
    <row r="319" spans="3:3" x14ac:dyDescent="0.35">
      <c r="C319" s="61"/>
    </row>
    <row r="320" spans="3:3" x14ac:dyDescent="0.35">
      <c r="C320" s="61"/>
    </row>
    <row r="321" spans="3:3" x14ac:dyDescent="0.35">
      <c r="C321" s="61"/>
    </row>
    <row r="322" spans="3:3" x14ac:dyDescent="0.35">
      <c r="C322" s="61"/>
    </row>
    <row r="323" spans="3:3" x14ac:dyDescent="0.35">
      <c r="C323" s="61"/>
    </row>
    <row r="324" spans="3:3" x14ac:dyDescent="0.35">
      <c r="C324" s="61"/>
    </row>
    <row r="325" spans="3:3" x14ac:dyDescent="0.35">
      <c r="C325" s="61"/>
    </row>
    <row r="326" spans="3:3" x14ac:dyDescent="0.35">
      <c r="C326" s="61"/>
    </row>
    <row r="327" spans="3:3" x14ac:dyDescent="0.35">
      <c r="C327" s="61"/>
    </row>
    <row r="328" spans="3:3" x14ac:dyDescent="0.35">
      <c r="C328" s="61"/>
    </row>
    <row r="329" spans="3:3" x14ac:dyDescent="0.35">
      <c r="C329" s="61"/>
    </row>
    <row r="330" spans="3:3" x14ac:dyDescent="0.35">
      <c r="C330" s="61"/>
    </row>
    <row r="331" spans="3:3" x14ac:dyDescent="0.35">
      <c r="C331" s="61"/>
    </row>
    <row r="332" spans="3:3" x14ac:dyDescent="0.35">
      <c r="C332" s="61"/>
    </row>
    <row r="333" spans="3:3" x14ac:dyDescent="0.35">
      <c r="C333" s="61"/>
    </row>
    <row r="334" spans="3:3" x14ac:dyDescent="0.35">
      <c r="C334" s="61"/>
    </row>
    <row r="335" spans="3:3" x14ac:dyDescent="0.35">
      <c r="C335" s="61"/>
    </row>
    <row r="336" spans="3:3" x14ac:dyDescent="0.35">
      <c r="C336" s="61"/>
    </row>
    <row r="337" spans="3:3" x14ac:dyDescent="0.35">
      <c r="C337" s="61"/>
    </row>
    <row r="338" spans="3:3" x14ac:dyDescent="0.35">
      <c r="C338" s="61"/>
    </row>
    <row r="339" spans="3:3" x14ac:dyDescent="0.35">
      <c r="C339" s="61"/>
    </row>
    <row r="340" spans="3:3" x14ac:dyDescent="0.35">
      <c r="C340" s="61"/>
    </row>
    <row r="341" spans="3:3" x14ac:dyDescent="0.35">
      <c r="C341" s="61"/>
    </row>
    <row r="342" spans="3:3" x14ac:dyDescent="0.35">
      <c r="C342" s="61"/>
    </row>
    <row r="343" spans="3:3" x14ac:dyDescent="0.35">
      <c r="C343" s="61"/>
    </row>
    <row r="344" spans="3:3" x14ac:dyDescent="0.35">
      <c r="C344" s="61"/>
    </row>
    <row r="345" spans="3:3" x14ac:dyDescent="0.35">
      <c r="C345" s="61"/>
    </row>
    <row r="346" spans="3:3" x14ac:dyDescent="0.35">
      <c r="C346" s="61"/>
    </row>
    <row r="347" spans="3:3" x14ac:dyDescent="0.35">
      <c r="C347" s="61"/>
    </row>
    <row r="348" spans="3:3" x14ac:dyDescent="0.35">
      <c r="C348" s="61"/>
    </row>
    <row r="349" spans="3:3" x14ac:dyDescent="0.35">
      <c r="C349" s="61"/>
    </row>
    <row r="350" spans="3:3" x14ac:dyDescent="0.35">
      <c r="C350" s="61"/>
    </row>
    <row r="351" spans="3:3" x14ac:dyDescent="0.35">
      <c r="C351" s="61"/>
    </row>
    <row r="352" spans="3:3" x14ac:dyDescent="0.35">
      <c r="C352" s="61"/>
    </row>
    <row r="353" spans="3:3" x14ac:dyDescent="0.35">
      <c r="C353" s="61"/>
    </row>
    <row r="354" spans="3:3" x14ac:dyDescent="0.35">
      <c r="C354" s="61"/>
    </row>
    <row r="355" spans="3:3" x14ac:dyDescent="0.35">
      <c r="C355" s="61"/>
    </row>
    <row r="356" spans="3:3" x14ac:dyDescent="0.35">
      <c r="C356" s="61"/>
    </row>
    <row r="357" spans="3:3" x14ac:dyDescent="0.35">
      <c r="C357" s="61"/>
    </row>
    <row r="358" spans="3:3" x14ac:dyDescent="0.35">
      <c r="C358" s="61"/>
    </row>
    <row r="359" spans="3:3" x14ac:dyDescent="0.35">
      <c r="C359" s="61"/>
    </row>
    <row r="360" spans="3:3" x14ac:dyDescent="0.35">
      <c r="C360" s="61"/>
    </row>
    <row r="361" spans="3:3" x14ac:dyDescent="0.35">
      <c r="C361" s="61"/>
    </row>
    <row r="362" spans="3:3" x14ac:dyDescent="0.35">
      <c r="C362" s="61"/>
    </row>
    <row r="363" spans="3:3" x14ac:dyDescent="0.35">
      <c r="C363" s="61"/>
    </row>
    <row r="364" spans="3:3" x14ac:dyDescent="0.35">
      <c r="C364" s="61"/>
    </row>
    <row r="365" spans="3:3" x14ac:dyDescent="0.35">
      <c r="C365" s="61"/>
    </row>
    <row r="366" spans="3:3" x14ac:dyDescent="0.35">
      <c r="C366" s="61"/>
    </row>
    <row r="367" spans="3:3" x14ac:dyDescent="0.35">
      <c r="C367" s="61"/>
    </row>
    <row r="368" spans="3:3" x14ac:dyDescent="0.35">
      <c r="C368" s="61"/>
    </row>
    <row r="369" spans="3:3" x14ac:dyDescent="0.35">
      <c r="C369" s="61"/>
    </row>
    <row r="370" spans="3:3" x14ac:dyDescent="0.35">
      <c r="C370" s="61"/>
    </row>
    <row r="371" spans="3:3" x14ac:dyDescent="0.35">
      <c r="C371" s="61"/>
    </row>
    <row r="372" spans="3:3" x14ac:dyDescent="0.35">
      <c r="C372" s="61"/>
    </row>
    <row r="373" spans="3:3" x14ac:dyDescent="0.35">
      <c r="C373" s="61"/>
    </row>
    <row r="374" spans="3:3" x14ac:dyDescent="0.35">
      <c r="C374" s="61"/>
    </row>
    <row r="375" spans="3:3" x14ac:dyDescent="0.35">
      <c r="C375" s="61"/>
    </row>
    <row r="376" spans="3:3" x14ac:dyDescent="0.35">
      <c r="C376" s="61"/>
    </row>
    <row r="377" spans="3:3" x14ac:dyDescent="0.35">
      <c r="C377" s="61"/>
    </row>
    <row r="378" spans="3:3" x14ac:dyDescent="0.35">
      <c r="C378" s="61"/>
    </row>
    <row r="379" spans="3:3" x14ac:dyDescent="0.35">
      <c r="C379" s="61"/>
    </row>
    <row r="380" spans="3:3" x14ac:dyDescent="0.35">
      <c r="C380" s="61"/>
    </row>
    <row r="381" spans="3:3" x14ac:dyDescent="0.35">
      <c r="C381" s="61"/>
    </row>
    <row r="382" spans="3:3" x14ac:dyDescent="0.35">
      <c r="C382" s="61"/>
    </row>
    <row r="383" spans="3:3" x14ac:dyDescent="0.35">
      <c r="C383" s="61"/>
    </row>
    <row r="384" spans="3:3" x14ac:dyDescent="0.35">
      <c r="C384" s="61"/>
    </row>
    <row r="385" spans="3:3" x14ac:dyDescent="0.35">
      <c r="C385" s="61"/>
    </row>
    <row r="386" spans="3:3" x14ac:dyDescent="0.35">
      <c r="C386" s="61"/>
    </row>
    <row r="387" spans="3:3" x14ac:dyDescent="0.35">
      <c r="C387" s="61"/>
    </row>
    <row r="388" spans="3:3" x14ac:dyDescent="0.35">
      <c r="C388" s="61"/>
    </row>
    <row r="389" spans="3:3" x14ac:dyDescent="0.35">
      <c r="C389" s="61"/>
    </row>
    <row r="390" spans="3:3" x14ac:dyDescent="0.35">
      <c r="C390" s="61"/>
    </row>
    <row r="391" spans="3:3" x14ac:dyDescent="0.35">
      <c r="C391" s="61"/>
    </row>
    <row r="392" spans="3:3" x14ac:dyDescent="0.35">
      <c r="C392" s="61"/>
    </row>
    <row r="393" spans="3:3" x14ac:dyDescent="0.35">
      <c r="C393" s="61"/>
    </row>
    <row r="394" spans="3:3" x14ac:dyDescent="0.35">
      <c r="C394" s="61"/>
    </row>
    <row r="395" spans="3:3" x14ac:dyDescent="0.35">
      <c r="C395" s="61"/>
    </row>
    <row r="396" spans="3:3" x14ac:dyDescent="0.35">
      <c r="C396" s="61"/>
    </row>
    <row r="397" spans="3:3" x14ac:dyDescent="0.35">
      <c r="C397" s="61"/>
    </row>
    <row r="398" spans="3:3" x14ac:dyDescent="0.35">
      <c r="C398" s="61"/>
    </row>
    <row r="399" spans="3:3" x14ac:dyDescent="0.35">
      <c r="C399" s="61"/>
    </row>
    <row r="400" spans="3:3" x14ac:dyDescent="0.35">
      <c r="C400" s="61"/>
    </row>
    <row r="401" spans="3:3" x14ac:dyDescent="0.35">
      <c r="C401" s="61"/>
    </row>
    <row r="402" spans="3:3" x14ac:dyDescent="0.35">
      <c r="C402" s="61"/>
    </row>
    <row r="403" spans="3:3" x14ac:dyDescent="0.35">
      <c r="C403" s="61"/>
    </row>
    <row r="404" spans="3:3" x14ac:dyDescent="0.35">
      <c r="C404" s="61"/>
    </row>
    <row r="405" spans="3:3" x14ac:dyDescent="0.35">
      <c r="C405" s="61"/>
    </row>
    <row r="406" spans="3:3" x14ac:dyDescent="0.35">
      <c r="C406" s="61"/>
    </row>
    <row r="407" spans="3:3" x14ac:dyDescent="0.35">
      <c r="C407" s="61"/>
    </row>
    <row r="408" spans="3:3" x14ac:dyDescent="0.35">
      <c r="C408" s="61"/>
    </row>
    <row r="409" spans="3:3" x14ac:dyDescent="0.35">
      <c r="C409" s="61"/>
    </row>
    <row r="410" spans="3:3" x14ac:dyDescent="0.35">
      <c r="C410" s="61"/>
    </row>
    <row r="411" spans="3:3" x14ac:dyDescent="0.35">
      <c r="C411" s="61"/>
    </row>
    <row r="412" spans="3:3" x14ac:dyDescent="0.35">
      <c r="C412" s="61"/>
    </row>
    <row r="413" spans="3:3" x14ac:dyDescent="0.35">
      <c r="C413" s="61"/>
    </row>
    <row r="414" spans="3:3" x14ac:dyDescent="0.35">
      <c r="C414" s="61"/>
    </row>
    <row r="415" spans="3:3" x14ac:dyDescent="0.35">
      <c r="C415" s="61"/>
    </row>
    <row r="416" spans="3:3" x14ac:dyDescent="0.35">
      <c r="C416" s="61"/>
    </row>
    <row r="417" spans="3:3" x14ac:dyDescent="0.35">
      <c r="C417" s="61"/>
    </row>
    <row r="418" spans="3:3" x14ac:dyDescent="0.35">
      <c r="C418" s="61"/>
    </row>
    <row r="419" spans="3:3" x14ac:dyDescent="0.35">
      <c r="C419" s="61"/>
    </row>
    <row r="420" spans="3:3" x14ac:dyDescent="0.35">
      <c r="C420" s="61"/>
    </row>
    <row r="421" spans="3:3" x14ac:dyDescent="0.35">
      <c r="C421" s="61"/>
    </row>
    <row r="422" spans="3:3" x14ac:dyDescent="0.35">
      <c r="C422" s="61"/>
    </row>
    <row r="423" spans="3:3" x14ac:dyDescent="0.35">
      <c r="C423" s="61"/>
    </row>
    <row r="424" spans="3:3" x14ac:dyDescent="0.35">
      <c r="C424" s="61"/>
    </row>
    <row r="425" spans="3:3" x14ac:dyDescent="0.35">
      <c r="C425" s="61"/>
    </row>
    <row r="426" spans="3:3" x14ac:dyDescent="0.35">
      <c r="C426" s="61"/>
    </row>
    <row r="427" spans="3:3" x14ac:dyDescent="0.35">
      <c r="C427" s="61"/>
    </row>
    <row r="428" spans="3:3" x14ac:dyDescent="0.35">
      <c r="C428" s="61"/>
    </row>
    <row r="429" spans="3:3" x14ac:dyDescent="0.35">
      <c r="C429" s="61"/>
    </row>
    <row r="430" spans="3:3" x14ac:dyDescent="0.35">
      <c r="C430" s="61"/>
    </row>
    <row r="431" spans="3:3" x14ac:dyDescent="0.35">
      <c r="C431" s="61"/>
    </row>
    <row r="432" spans="3:3" x14ac:dyDescent="0.35">
      <c r="C432" s="61"/>
    </row>
    <row r="433" spans="3:3" x14ac:dyDescent="0.35">
      <c r="C433" s="61"/>
    </row>
    <row r="434" spans="3:3" x14ac:dyDescent="0.35">
      <c r="C434" s="61"/>
    </row>
    <row r="435" spans="3:3" x14ac:dyDescent="0.35">
      <c r="C435" s="61"/>
    </row>
    <row r="436" spans="3:3" x14ac:dyDescent="0.35">
      <c r="C436" s="61"/>
    </row>
    <row r="437" spans="3:3" x14ac:dyDescent="0.35">
      <c r="C437" s="61"/>
    </row>
    <row r="438" spans="3:3" x14ac:dyDescent="0.35">
      <c r="C438" s="61"/>
    </row>
    <row r="439" spans="3:3" x14ac:dyDescent="0.35">
      <c r="C439" s="61"/>
    </row>
    <row r="440" spans="3:3" x14ac:dyDescent="0.35">
      <c r="C440" s="61"/>
    </row>
    <row r="441" spans="3:3" x14ac:dyDescent="0.35">
      <c r="C441" s="61"/>
    </row>
    <row r="442" spans="3:3" x14ac:dyDescent="0.35">
      <c r="C442" s="61"/>
    </row>
    <row r="443" spans="3:3" x14ac:dyDescent="0.35">
      <c r="C443" s="61"/>
    </row>
    <row r="444" spans="3:3" x14ac:dyDescent="0.35">
      <c r="C444" s="61"/>
    </row>
    <row r="445" spans="3:3" x14ac:dyDescent="0.35">
      <c r="C445" s="61"/>
    </row>
    <row r="446" spans="3:3" x14ac:dyDescent="0.35">
      <c r="C446" s="61"/>
    </row>
    <row r="447" spans="3:3" x14ac:dyDescent="0.35">
      <c r="C447" s="61"/>
    </row>
    <row r="448" spans="3:3" x14ac:dyDescent="0.35">
      <c r="C448" s="61"/>
    </row>
    <row r="449" spans="3:3" x14ac:dyDescent="0.35">
      <c r="C449" s="61"/>
    </row>
    <row r="450" spans="3:3" x14ac:dyDescent="0.35">
      <c r="C450" s="61"/>
    </row>
    <row r="451" spans="3:3" x14ac:dyDescent="0.35">
      <c r="C451" s="61"/>
    </row>
    <row r="452" spans="3:3" x14ac:dyDescent="0.35">
      <c r="C452" s="61"/>
    </row>
    <row r="453" spans="3:3" x14ac:dyDescent="0.35">
      <c r="C453" s="61"/>
    </row>
    <row r="454" spans="3:3" x14ac:dyDescent="0.35">
      <c r="C454" s="61"/>
    </row>
    <row r="455" spans="3:3" x14ac:dyDescent="0.35">
      <c r="C455" s="61"/>
    </row>
    <row r="456" spans="3:3" x14ac:dyDescent="0.35">
      <c r="C456" s="61"/>
    </row>
    <row r="457" spans="3:3" x14ac:dyDescent="0.35">
      <c r="C457" s="61"/>
    </row>
    <row r="458" spans="3:3" x14ac:dyDescent="0.35">
      <c r="C458" s="61"/>
    </row>
    <row r="459" spans="3:3" x14ac:dyDescent="0.35">
      <c r="C459" s="61"/>
    </row>
    <row r="460" spans="3:3" x14ac:dyDescent="0.35">
      <c r="C460" s="61"/>
    </row>
    <row r="461" spans="3:3" x14ac:dyDescent="0.35">
      <c r="C461" s="61"/>
    </row>
    <row r="462" spans="3:3" x14ac:dyDescent="0.35">
      <c r="C462" s="61"/>
    </row>
    <row r="463" spans="3:3" x14ac:dyDescent="0.35">
      <c r="C463" s="61"/>
    </row>
    <row r="464" spans="3:3" x14ac:dyDescent="0.35">
      <c r="C464" s="61"/>
    </row>
    <row r="465" spans="3:3" x14ac:dyDescent="0.35">
      <c r="C465" s="61"/>
    </row>
    <row r="466" spans="3:3" x14ac:dyDescent="0.35">
      <c r="C466" s="61"/>
    </row>
    <row r="467" spans="3:3" x14ac:dyDescent="0.35">
      <c r="C467" s="61"/>
    </row>
    <row r="468" spans="3:3" x14ac:dyDescent="0.35">
      <c r="C468" s="61"/>
    </row>
    <row r="469" spans="3:3" x14ac:dyDescent="0.35">
      <c r="C469" s="61"/>
    </row>
    <row r="470" spans="3:3" x14ac:dyDescent="0.35">
      <c r="C470" s="61"/>
    </row>
    <row r="471" spans="3:3" x14ac:dyDescent="0.35">
      <c r="C471" s="61"/>
    </row>
    <row r="472" spans="3:3" x14ac:dyDescent="0.35">
      <c r="C472" s="61"/>
    </row>
    <row r="473" spans="3:3" x14ac:dyDescent="0.35">
      <c r="C473" s="61"/>
    </row>
    <row r="474" spans="3:3" x14ac:dyDescent="0.35">
      <c r="C474" s="61"/>
    </row>
    <row r="475" spans="3:3" x14ac:dyDescent="0.35">
      <c r="C475" s="61"/>
    </row>
    <row r="476" spans="3:3" x14ac:dyDescent="0.35">
      <c r="C476" s="61"/>
    </row>
    <row r="477" spans="3:3" x14ac:dyDescent="0.35">
      <c r="C477" s="61"/>
    </row>
    <row r="478" spans="3:3" x14ac:dyDescent="0.35">
      <c r="C478" s="61"/>
    </row>
    <row r="479" spans="3:3" x14ac:dyDescent="0.35">
      <c r="C479" s="61"/>
    </row>
    <row r="480" spans="3:3" x14ac:dyDescent="0.35">
      <c r="C480" s="61"/>
    </row>
    <row r="481" spans="3:3" x14ac:dyDescent="0.35">
      <c r="C481" s="61"/>
    </row>
    <row r="482" spans="3:3" x14ac:dyDescent="0.35">
      <c r="C482" s="61"/>
    </row>
    <row r="483" spans="3:3" x14ac:dyDescent="0.35">
      <c r="C483" s="61"/>
    </row>
    <row r="484" spans="3:3" x14ac:dyDescent="0.35">
      <c r="C484" s="61"/>
    </row>
    <row r="485" spans="3:3" x14ac:dyDescent="0.35">
      <c r="C485" s="61"/>
    </row>
    <row r="486" spans="3:3" x14ac:dyDescent="0.35">
      <c r="C486" s="61"/>
    </row>
    <row r="487" spans="3:3" x14ac:dyDescent="0.35">
      <c r="C487" s="61"/>
    </row>
    <row r="488" spans="3:3" x14ac:dyDescent="0.35">
      <c r="C488" s="61"/>
    </row>
    <row r="489" spans="3:3" x14ac:dyDescent="0.35">
      <c r="C489" s="61"/>
    </row>
    <row r="490" spans="3:3" x14ac:dyDescent="0.35">
      <c r="C490" s="61"/>
    </row>
    <row r="491" spans="3:3" x14ac:dyDescent="0.35">
      <c r="C491" s="61"/>
    </row>
    <row r="492" spans="3:3" x14ac:dyDescent="0.35">
      <c r="C492" s="61"/>
    </row>
    <row r="493" spans="3:3" x14ac:dyDescent="0.35">
      <c r="C493" s="61"/>
    </row>
    <row r="494" spans="3:3" x14ac:dyDescent="0.35">
      <c r="C494" s="61"/>
    </row>
    <row r="495" spans="3:3" x14ac:dyDescent="0.35">
      <c r="C495" s="61"/>
    </row>
    <row r="496" spans="3:3" x14ac:dyDescent="0.35">
      <c r="C496" s="61"/>
    </row>
    <row r="497" spans="3:3" x14ac:dyDescent="0.35">
      <c r="C497" s="61"/>
    </row>
    <row r="498" spans="3:3" x14ac:dyDescent="0.35">
      <c r="C498" s="61"/>
    </row>
    <row r="499" spans="3:3" x14ac:dyDescent="0.35">
      <c r="C499" s="61"/>
    </row>
    <row r="500" spans="3:3" x14ac:dyDescent="0.35">
      <c r="C500" s="61"/>
    </row>
    <row r="501" spans="3:3" x14ac:dyDescent="0.35">
      <c r="C501" s="61"/>
    </row>
    <row r="502" spans="3:3" x14ac:dyDescent="0.35">
      <c r="C502" s="61"/>
    </row>
    <row r="503" spans="3:3" x14ac:dyDescent="0.35">
      <c r="C503" s="61"/>
    </row>
    <row r="504" spans="3:3" x14ac:dyDescent="0.35">
      <c r="C504" s="61"/>
    </row>
    <row r="505" spans="3:3" x14ac:dyDescent="0.35">
      <c r="C505" s="61"/>
    </row>
    <row r="506" spans="3:3" x14ac:dyDescent="0.35">
      <c r="C506" s="61"/>
    </row>
    <row r="507" spans="3:3" x14ac:dyDescent="0.35">
      <c r="C507" s="61"/>
    </row>
    <row r="508" spans="3:3" x14ac:dyDescent="0.35">
      <c r="C508" s="61"/>
    </row>
    <row r="509" spans="3:3" x14ac:dyDescent="0.35">
      <c r="C509" s="61"/>
    </row>
    <row r="510" spans="3:3" x14ac:dyDescent="0.35">
      <c r="C510" s="61"/>
    </row>
    <row r="511" spans="3:3" x14ac:dyDescent="0.35">
      <c r="C511" s="61"/>
    </row>
    <row r="512" spans="3:3" x14ac:dyDescent="0.35">
      <c r="C512" s="61"/>
    </row>
    <row r="513" spans="3:3" x14ac:dyDescent="0.35">
      <c r="C513" s="61"/>
    </row>
    <row r="514" spans="3:3" x14ac:dyDescent="0.35">
      <c r="C514" s="61"/>
    </row>
    <row r="515" spans="3:3" x14ac:dyDescent="0.35">
      <c r="C515" s="61"/>
    </row>
    <row r="516" spans="3:3" x14ac:dyDescent="0.35">
      <c r="C516" s="61"/>
    </row>
    <row r="517" spans="3:3" x14ac:dyDescent="0.35">
      <c r="C517" s="61"/>
    </row>
    <row r="518" spans="3:3" x14ac:dyDescent="0.35">
      <c r="C518" s="61"/>
    </row>
    <row r="519" spans="3:3" x14ac:dyDescent="0.35">
      <c r="C519" s="61"/>
    </row>
    <row r="520" spans="3:3" x14ac:dyDescent="0.35">
      <c r="C520" s="61"/>
    </row>
    <row r="521" spans="3:3" x14ac:dyDescent="0.35">
      <c r="C521" s="61"/>
    </row>
    <row r="522" spans="3:3" x14ac:dyDescent="0.35">
      <c r="C522" s="61"/>
    </row>
    <row r="523" spans="3:3" x14ac:dyDescent="0.35">
      <c r="C523" s="61"/>
    </row>
    <row r="524" spans="3:3" x14ac:dyDescent="0.35">
      <c r="C524" s="61"/>
    </row>
    <row r="525" spans="3:3" x14ac:dyDescent="0.35">
      <c r="C525" s="61"/>
    </row>
    <row r="526" spans="3:3" x14ac:dyDescent="0.35">
      <c r="C526" s="61"/>
    </row>
    <row r="527" spans="3:3" x14ac:dyDescent="0.35">
      <c r="C527" s="61"/>
    </row>
    <row r="528" spans="3:3" x14ac:dyDescent="0.35">
      <c r="C528" s="61"/>
    </row>
    <row r="529" spans="3:3" x14ac:dyDescent="0.35">
      <c r="C529" s="61"/>
    </row>
    <row r="530" spans="3:3" x14ac:dyDescent="0.35">
      <c r="C530" s="61"/>
    </row>
    <row r="531" spans="3:3" x14ac:dyDescent="0.35">
      <c r="C531" s="61"/>
    </row>
    <row r="532" spans="3:3" x14ac:dyDescent="0.35">
      <c r="C532" s="61"/>
    </row>
    <row r="533" spans="3:3" x14ac:dyDescent="0.35">
      <c r="C533" s="61"/>
    </row>
    <row r="534" spans="3:3" x14ac:dyDescent="0.35">
      <c r="C534" s="61"/>
    </row>
    <row r="535" spans="3:3" x14ac:dyDescent="0.35">
      <c r="C535" s="61"/>
    </row>
    <row r="536" spans="3:3" x14ac:dyDescent="0.35">
      <c r="C536" s="61"/>
    </row>
    <row r="537" spans="3:3" x14ac:dyDescent="0.35">
      <c r="C537" s="61"/>
    </row>
    <row r="538" spans="3:3" x14ac:dyDescent="0.35">
      <c r="C538" s="61"/>
    </row>
    <row r="539" spans="3:3" x14ac:dyDescent="0.35">
      <c r="C539" s="61"/>
    </row>
    <row r="540" spans="3:3" x14ac:dyDescent="0.35">
      <c r="C540" s="61"/>
    </row>
    <row r="541" spans="3:3" x14ac:dyDescent="0.35">
      <c r="C541" s="61"/>
    </row>
    <row r="542" spans="3:3" x14ac:dyDescent="0.35">
      <c r="C542" s="61"/>
    </row>
    <row r="543" spans="3:3" x14ac:dyDescent="0.35">
      <c r="C543" s="61"/>
    </row>
    <row r="544" spans="3:3" x14ac:dyDescent="0.35">
      <c r="C544" s="61"/>
    </row>
    <row r="545" spans="3:3" x14ac:dyDescent="0.35">
      <c r="C545" s="61"/>
    </row>
    <row r="546" spans="3:3" x14ac:dyDescent="0.35">
      <c r="C546" s="61"/>
    </row>
    <row r="547" spans="3:3" x14ac:dyDescent="0.35">
      <c r="C547" s="61"/>
    </row>
    <row r="548" spans="3:3" x14ac:dyDescent="0.35">
      <c r="C548" s="61"/>
    </row>
    <row r="549" spans="3:3" x14ac:dyDescent="0.35">
      <c r="C549" s="61"/>
    </row>
    <row r="550" spans="3:3" x14ac:dyDescent="0.35">
      <c r="C550" s="61"/>
    </row>
    <row r="551" spans="3:3" x14ac:dyDescent="0.35">
      <c r="C551" s="61"/>
    </row>
    <row r="552" spans="3:3" x14ac:dyDescent="0.35">
      <c r="C552" s="61"/>
    </row>
    <row r="553" spans="3:3" x14ac:dyDescent="0.35">
      <c r="C553" s="61"/>
    </row>
    <row r="554" spans="3:3" x14ac:dyDescent="0.35">
      <c r="C554" s="61"/>
    </row>
    <row r="555" spans="3:3" x14ac:dyDescent="0.35">
      <c r="C555" s="61"/>
    </row>
    <row r="556" spans="3:3" x14ac:dyDescent="0.35">
      <c r="C556" s="61"/>
    </row>
    <row r="557" spans="3:3" x14ac:dyDescent="0.35">
      <c r="C557" s="61"/>
    </row>
    <row r="558" spans="3:3" x14ac:dyDescent="0.35">
      <c r="C558" s="61"/>
    </row>
    <row r="559" spans="3:3" x14ac:dyDescent="0.35">
      <c r="C559" s="61"/>
    </row>
    <row r="560" spans="3:3" x14ac:dyDescent="0.35">
      <c r="C560" s="61"/>
    </row>
    <row r="561" spans="3:3" x14ac:dyDescent="0.35">
      <c r="C561" s="61"/>
    </row>
    <row r="562" spans="3:3" x14ac:dyDescent="0.35">
      <c r="C562" s="61"/>
    </row>
    <row r="563" spans="3:3" x14ac:dyDescent="0.35">
      <c r="C563" s="61"/>
    </row>
    <row r="564" spans="3:3" x14ac:dyDescent="0.35">
      <c r="C564" s="61"/>
    </row>
    <row r="565" spans="3:3" x14ac:dyDescent="0.35">
      <c r="C565" s="61"/>
    </row>
    <row r="566" spans="3:3" x14ac:dyDescent="0.35">
      <c r="C566" s="61"/>
    </row>
    <row r="567" spans="3:3" x14ac:dyDescent="0.35">
      <c r="C567" s="61"/>
    </row>
    <row r="568" spans="3:3" x14ac:dyDescent="0.35">
      <c r="C568" s="61"/>
    </row>
    <row r="569" spans="3:3" x14ac:dyDescent="0.35">
      <c r="C569" s="61"/>
    </row>
    <row r="570" spans="3:3" x14ac:dyDescent="0.35">
      <c r="C570" s="61"/>
    </row>
    <row r="571" spans="3:3" x14ac:dyDescent="0.35">
      <c r="C571" s="61"/>
    </row>
    <row r="572" spans="3:3" x14ac:dyDescent="0.35">
      <c r="C572" s="61"/>
    </row>
    <row r="573" spans="3:3" x14ac:dyDescent="0.35">
      <c r="C573" s="61"/>
    </row>
    <row r="574" spans="3:3" x14ac:dyDescent="0.35">
      <c r="C574" s="61"/>
    </row>
    <row r="575" spans="3:3" x14ac:dyDescent="0.35">
      <c r="C575" s="61"/>
    </row>
    <row r="576" spans="3:3" x14ac:dyDescent="0.35">
      <c r="C576" s="61"/>
    </row>
    <row r="577" spans="3:3" x14ac:dyDescent="0.35">
      <c r="C577" s="61"/>
    </row>
    <row r="578" spans="3:3" x14ac:dyDescent="0.35">
      <c r="C578" s="61"/>
    </row>
    <row r="579" spans="3:3" x14ac:dyDescent="0.35">
      <c r="C579" s="61"/>
    </row>
    <row r="580" spans="3:3" x14ac:dyDescent="0.35">
      <c r="C580" s="61"/>
    </row>
    <row r="581" spans="3:3" x14ac:dyDescent="0.35">
      <c r="C581" s="61"/>
    </row>
    <row r="582" spans="3:3" x14ac:dyDescent="0.35">
      <c r="C582" s="61"/>
    </row>
    <row r="583" spans="3:3" x14ac:dyDescent="0.35">
      <c r="C583" s="61"/>
    </row>
    <row r="584" spans="3:3" x14ac:dyDescent="0.35">
      <c r="C584" s="61"/>
    </row>
    <row r="585" spans="3:3" x14ac:dyDescent="0.35">
      <c r="C585" s="61"/>
    </row>
    <row r="586" spans="3:3" x14ac:dyDescent="0.35">
      <c r="C586" s="61"/>
    </row>
    <row r="587" spans="3:3" x14ac:dyDescent="0.35">
      <c r="C587" s="61"/>
    </row>
    <row r="588" spans="3:3" x14ac:dyDescent="0.35">
      <c r="C588" s="61"/>
    </row>
    <row r="589" spans="3:3" x14ac:dyDescent="0.35">
      <c r="C589" s="61"/>
    </row>
    <row r="590" spans="3:3" x14ac:dyDescent="0.35">
      <c r="C590" s="61"/>
    </row>
    <row r="591" spans="3:3" x14ac:dyDescent="0.35">
      <c r="C591" s="61"/>
    </row>
    <row r="592" spans="3:3" x14ac:dyDescent="0.35">
      <c r="C592" s="61"/>
    </row>
    <row r="593" spans="3:3" x14ac:dyDescent="0.35">
      <c r="C593" s="61"/>
    </row>
    <row r="594" spans="3:3" x14ac:dyDescent="0.35">
      <c r="C594" s="61"/>
    </row>
    <row r="595" spans="3:3" x14ac:dyDescent="0.35">
      <c r="C595" s="61"/>
    </row>
    <row r="596" spans="3:3" x14ac:dyDescent="0.35">
      <c r="C596" s="61"/>
    </row>
    <row r="597" spans="3:3" x14ac:dyDescent="0.35">
      <c r="C597" s="61"/>
    </row>
    <row r="598" spans="3:3" x14ac:dyDescent="0.35">
      <c r="C598" s="61"/>
    </row>
    <row r="599" spans="3:3" x14ac:dyDescent="0.35">
      <c r="C599" s="61"/>
    </row>
    <row r="600" spans="3:3" x14ac:dyDescent="0.35">
      <c r="C600" s="61"/>
    </row>
    <row r="601" spans="3:3" x14ac:dyDescent="0.35">
      <c r="C601" s="61"/>
    </row>
    <row r="602" spans="3:3" x14ac:dyDescent="0.35">
      <c r="C602" s="61"/>
    </row>
    <row r="603" spans="3:3" x14ac:dyDescent="0.35">
      <c r="C603" s="61"/>
    </row>
    <row r="604" spans="3:3" x14ac:dyDescent="0.35">
      <c r="C604" s="61"/>
    </row>
    <row r="605" spans="3:3" x14ac:dyDescent="0.35">
      <c r="C605" s="61"/>
    </row>
    <row r="606" spans="3:3" x14ac:dyDescent="0.35">
      <c r="C606" s="61"/>
    </row>
    <row r="607" spans="3:3" x14ac:dyDescent="0.35">
      <c r="C607" s="61"/>
    </row>
    <row r="608" spans="3:3" x14ac:dyDescent="0.35">
      <c r="C608" s="61"/>
    </row>
    <row r="609" spans="3:3" x14ac:dyDescent="0.35">
      <c r="C609" s="61"/>
    </row>
    <row r="610" spans="3:3" x14ac:dyDescent="0.35">
      <c r="C610" s="61"/>
    </row>
    <row r="611" spans="3:3" x14ac:dyDescent="0.35">
      <c r="C611" s="61"/>
    </row>
    <row r="612" spans="3:3" x14ac:dyDescent="0.35">
      <c r="C612" s="61"/>
    </row>
    <row r="613" spans="3:3" x14ac:dyDescent="0.35">
      <c r="C613" s="61"/>
    </row>
    <row r="614" spans="3:3" x14ac:dyDescent="0.35">
      <c r="C614" s="61"/>
    </row>
    <row r="615" spans="3:3" x14ac:dyDescent="0.35">
      <c r="C615" s="61"/>
    </row>
    <row r="616" spans="3:3" x14ac:dyDescent="0.35">
      <c r="C616" s="61"/>
    </row>
    <row r="617" spans="3:3" x14ac:dyDescent="0.35">
      <c r="C617" s="61"/>
    </row>
    <row r="618" spans="3:3" x14ac:dyDescent="0.35">
      <c r="C618" s="61"/>
    </row>
    <row r="619" spans="3:3" x14ac:dyDescent="0.35">
      <c r="C619" s="61"/>
    </row>
    <row r="620" spans="3:3" x14ac:dyDescent="0.35">
      <c r="C620" s="61"/>
    </row>
    <row r="621" spans="3:3" x14ac:dyDescent="0.35">
      <c r="C621" s="61"/>
    </row>
    <row r="622" spans="3:3" x14ac:dyDescent="0.35">
      <c r="C622" s="61"/>
    </row>
    <row r="623" spans="3:3" x14ac:dyDescent="0.35">
      <c r="C623" s="61"/>
    </row>
    <row r="624" spans="3:3" x14ac:dyDescent="0.35">
      <c r="C624" s="61"/>
    </row>
    <row r="625" spans="3:3" x14ac:dyDescent="0.35">
      <c r="C625" s="61"/>
    </row>
    <row r="626" spans="3:3" x14ac:dyDescent="0.35">
      <c r="C626" s="61"/>
    </row>
    <row r="627" spans="3:3" x14ac:dyDescent="0.35">
      <c r="C627" s="61"/>
    </row>
    <row r="628" spans="3:3" x14ac:dyDescent="0.35">
      <c r="C628" s="61"/>
    </row>
    <row r="629" spans="3:3" x14ac:dyDescent="0.35">
      <c r="C629" s="61"/>
    </row>
    <row r="630" spans="3:3" x14ac:dyDescent="0.35">
      <c r="C630" s="61"/>
    </row>
    <row r="631" spans="3:3" x14ac:dyDescent="0.35">
      <c r="C631" s="61"/>
    </row>
    <row r="632" spans="3:3" x14ac:dyDescent="0.35">
      <c r="C632" s="61"/>
    </row>
    <row r="633" spans="3:3" x14ac:dyDescent="0.35">
      <c r="C633" s="61"/>
    </row>
    <row r="634" spans="3:3" x14ac:dyDescent="0.35">
      <c r="C634" s="61"/>
    </row>
    <row r="635" spans="3:3" x14ac:dyDescent="0.35">
      <c r="C635" s="61"/>
    </row>
    <row r="636" spans="3:3" x14ac:dyDescent="0.35">
      <c r="C636" s="61"/>
    </row>
    <row r="637" spans="3:3" x14ac:dyDescent="0.35">
      <c r="C637" s="61"/>
    </row>
    <row r="638" spans="3:3" x14ac:dyDescent="0.35">
      <c r="C638" s="61"/>
    </row>
    <row r="639" spans="3:3" x14ac:dyDescent="0.35">
      <c r="C639" s="61"/>
    </row>
    <row r="640" spans="3:3" x14ac:dyDescent="0.35">
      <c r="C640" s="61"/>
    </row>
    <row r="641" spans="3:3" x14ac:dyDescent="0.35">
      <c r="C641" s="61"/>
    </row>
    <row r="642" spans="3:3" x14ac:dyDescent="0.35">
      <c r="C642" s="61"/>
    </row>
    <row r="643" spans="3:3" x14ac:dyDescent="0.35">
      <c r="C643" s="61"/>
    </row>
    <row r="644" spans="3:3" x14ac:dyDescent="0.35">
      <c r="C644" s="61"/>
    </row>
    <row r="645" spans="3:3" x14ac:dyDescent="0.35">
      <c r="C645" s="61"/>
    </row>
    <row r="646" spans="3:3" x14ac:dyDescent="0.35">
      <c r="C646" s="61"/>
    </row>
    <row r="647" spans="3:3" x14ac:dyDescent="0.35">
      <c r="C647" s="61"/>
    </row>
    <row r="648" spans="3:3" x14ac:dyDescent="0.35">
      <c r="C648" s="61"/>
    </row>
    <row r="649" spans="3:3" x14ac:dyDescent="0.35">
      <c r="C649" s="61"/>
    </row>
    <row r="650" spans="3:3" x14ac:dyDescent="0.35">
      <c r="C650" s="61"/>
    </row>
    <row r="651" spans="3:3" x14ac:dyDescent="0.35">
      <c r="C651" s="61"/>
    </row>
    <row r="652" spans="3:3" x14ac:dyDescent="0.35">
      <c r="C652" s="61"/>
    </row>
    <row r="653" spans="3:3" x14ac:dyDescent="0.35">
      <c r="C653" s="61"/>
    </row>
    <row r="654" spans="3:3" x14ac:dyDescent="0.35">
      <c r="C654" s="61"/>
    </row>
    <row r="655" spans="3:3" x14ac:dyDescent="0.35">
      <c r="C655" s="61"/>
    </row>
    <row r="656" spans="3:3" x14ac:dyDescent="0.35">
      <c r="C656" s="61"/>
    </row>
    <row r="657" spans="3:3" x14ac:dyDescent="0.35">
      <c r="C657" s="61"/>
    </row>
    <row r="658" spans="3:3" x14ac:dyDescent="0.35">
      <c r="C658" s="61"/>
    </row>
    <row r="659" spans="3:3" x14ac:dyDescent="0.35">
      <c r="C659" s="61"/>
    </row>
    <row r="660" spans="3:3" x14ac:dyDescent="0.35">
      <c r="C660" s="61"/>
    </row>
    <row r="661" spans="3:3" x14ac:dyDescent="0.35">
      <c r="C661" s="61"/>
    </row>
    <row r="662" spans="3:3" x14ac:dyDescent="0.35">
      <c r="C662" s="61"/>
    </row>
    <row r="663" spans="3:3" x14ac:dyDescent="0.35">
      <c r="C663" s="61"/>
    </row>
    <row r="664" spans="3:3" x14ac:dyDescent="0.35">
      <c r="C664" s="61"/>
    </row>
    <row r="665" spans="3:3" x14ac:dyDescent="0.35">
      <c r="C665" s="61"/>
    </row>
    <row r="666" spans="3:3" x14ac:dyDescent="0.35">
      <c r="C666" s="61"/>
    </row>
    <row r="667" spans="3:3" x14ac:dyDescent="0.35">
      <c r="C667" s="61"/>
    </row>
    <row r="668" spans="3:3" x14ac:dyDescent="0.35">
      <c r="C668" s="61"/>
    </row>
    <row r="669" spans="3:3" x14ac:dyDescent="0.35">
      <c r="C669" s="61"/>
    </row>
    <row r="670" spans="3:3" x14ac:dyDescent="0.35">
      <c r="C670" s="61"/>
    </row>
    <row r="671" spans="3:3" x14ac:dyDescent="0.35">
      <c r="C671" s="61"/>
    </row>
    <row r="672" spans="3:3" x14ac:dyDescent="0.35">
      <c r="C672" s="61"/>
    </row>
    <row r="673" spans="3:3" x14ac:dyDescent="0.35">
      <c r="C673" s="61"/>
    </row>
    <row r="674" spans="3:3" x14ac:dyDescent="0.35">
      <c r="C674" s="61"/>
    </row>
    <row r="675" spans="3:3" x14ac:dyDescent="0.35">
      <c r="C675" s="61"/>
    </row>
    <row r="676" spans="3:3" x14ac:dyDescent="0.35">
      <c r="C676" s="61"/>
    </row>
    <row r="677" spans="3:3" x14ac:dyDescent="0.35">
      <c r="C677" s="61"/>
    </row>
    <row r="678" spans="3:3" x14ac:dyDescent="0.35">
      <c r="C678" s="61"/>
    </row>
    <row r="679" spans="3:3" x14ac:dyDescent="0.35">
      <c r="C679" s="61"/>
    </row>
    <row r="680" spans="3:3" x14ac:dyDescent="0.35">
      <c r="C680" s="61"/>
    </row>
    <row r="681" spans="3:3" x14ac:dyDescent="0.35">
      <c r="C681" s="61"/>
    </row>
    <row r="682" spans="3:3" x14ac:dyDescent="0.35">
      <c r="C682" s="61"/>
    </row>
    <row r="683" spans="3:3" x14ac:dyDescent="0.35">
      <c r="C683" s="61"/>
    </row>
    <row r="684" spans="3:3" x14ac:dyDescent="0.35">
      <c r="C684" s="61"/>
    </row>
    <row r="685" spans="3:3" x14ac:dyDescent="0.35">
      <c r="C685" s="61"/>
    </row>
    <row r="686" spans="3:3" x14ac:dyDescent="0.35">
      <c r="C686" s="61"/>
    </row>
    <row r="687" spans="3:3" x14ac:dyDescent="0.35">
      <c r="C687" s="61"/>
    </row>
    <row r="688" spans="3:3" x14ac:dyDescent="0.35">
      <c r="C688" s="61"/>
    </row>
    <row r="689" spans="3:3" x14ac:dyDescent="0.35">
      <c r="C689" s="61"/>
    </row>
    <row r="690" spans="3:3" x14ac:dyDescent="0.35">
      <c r="C690" s="61"/>
    </row>
    <row r="691" spans="3:3" x14ac:dyDescent="0.35">
      <c r="C691" s="61"/>
    </row>
    <row r="692" spans="3:3" x14ac:dyDescent="0.35">
      <c r="C692" s="61"/>
    </row>
    <row r="693" spans="3:3" x14ac:dyDescent="0.35">
      <c r="C693" s="61"/>
    </row>
    <row r="694" spans="3:3" x14ac:dyDescent="0.35">
      <c r="C694" s="61"/>
    </row>
    <row r="695" spans="3:3" x14ac:dyDescent="0.35">
      <c r="C695" s="61"/>
    </row>
    <row r="696" spans="3:3" x14ac:dyDescent="0.35">
      <c r="C696" s="61"/>
    </row>
    <row r="697" spans="3:3" x14ac:dyDescent="0.35">
      <c r="C697" s="61"/>
    </row>
    <row r="698" spans="3:3" x14ac:dyDescent="0.35">
      <c r="C698" s="61"/>
    </row>
    <row r="699" spans="3:3" x14ac:dyDescent="0.35">
      <c r="C699" s="61"/>
    </row>
    <row r="700" spans="3:3" x14ac:dyDescent="0.35">
      <c r="C700" s="61"/>
    </row>
    <row r="701" spans="3:3" x14ac:dyDescent="0.35">
      <c r="C701" s="61"/>
    </row>
    <row r="702" spans="3:3" x14ac:dyDescent="0.35">
      <c r="C702" s="61"/>
    </row>
    <row r="703" spans="3:3" x14ac:dyDescent="0.35">
      <c r="C703" s="61"/>
    </row>
    <row r="704" spans="3:3" x14ac:dyDescent="0.35">
      <c r="C704" s="61"/>
    </row>
    <row r="705" spans="3:3" x14ac:dyDescent="0.35">
      <c r="C705" s="61"/>
    </row>
    <row r="706" spans="3:3" x14ac:dyDescent="0.35">
      <c r="C706" s="61"/>
    </row>
    <row r="707" spans="3:3" x14ac:dyDescent="0.35">
      <c r="C707" s="61"/>
    </row>
    <row r="708" spans="3:3" x14ac:dyDescent="0.35">
      <c r="C708" s="61"/>
    </row>
    <row r="709" spans="3:3" x14ac:dyDescent="0.35">
      <c r="C709" s="61"/>
    </row>
    <row r="710" spans="3:3" x14ac:dyDescent="0.35">
      <c r="C710" s="61"/>
    </row>
    <row r="711" spans="3:3" x14ac:dyDescent="0.35">
      <c r="C711" s="61"/>
    </row>
    <row r="712" spans="3:3" x14ac:dyDescent="0.35">
      <c r="C712" s="61"/>
    </row>
    <row r="713" spans="3:3" x14ac:dyDescent="0.35">
      <c r="C713" s="61"/>
    </row>
    <row r="714" spans="3:3" x14ac:dyDescent="0.35">
      <c r="C714" s="61"/>
    </row>
    <row r="715" spans="3:3" x14ac:dyDescent="0.35">
      <c r="C715" s="61"/>
    </row>
    <row r="716" spans="3:3" x14ac:dyDescent="0.35">
      <c r="C716" s="61"/>
    </row>
    <row r="717" spans="3:3" x14ac:dyDescent="0.35">
      <c r="C717" s="61"/>
    </row>
    <row r="718" spans="3:3" x14ac:dyDescent="0.35">
      <c r="C718" s="61"/>
    </row>
    <row r="719" spans="3:3" x14ac:dyDescent="0.35">
      <c r="C719" s="61"/>
    </row>
    <row r="720" spans="3:3" x14ac:dyDescent="0.35">
      <c r="C720" s="61"/>
    </row>
    <row r="721" spans="3:3" x14ac:dyDescent="0.35">
      <c r="C721" s="61"/>
    </row>
    <row r="722" spans="3:3" x14ac:dyDescent="0.35">
      <c r="C722" s="61"/>
    </row>
    <row r="723" spans="3:3" x14ac:dyDescent="0.35">
      <c r="C723" s="61"/>
    </row>
    <row r="724" spans="3:3" x14ac:dyDescent="0.35">
      <c r="C724" s="61"/>
    </row>
    <row r="725" spans="3:3" x14ac:dyDescent="0.35">
      <c r="C725" s="61"/>
    </row>
    <row r="726" spans="3:3" x14ac:dyDescent="0.35">
      <c r="C726" s="61"/>
    </row>
    <row r="727" spans="3:3" x14ac:dyDescent="0.35">
      <c r="C727" s="61"/>
    </row>
    <row r="728" spans="3:3" x14ac:dyDescent="0.35">
      <c r="C728" s="61"/>
    </row>
    <row r="729" spans="3:3" x14ac:dyDescent="0.35">
      <c r="C729" s="61"/>
    </row>
    <row r="730" spans="3:3" x14ac:dyDescent="0.35">
      <c r="C730" s="61"/>
    </row>
    <row r="731" spans="3:3" x14ac:dyDescent="0.35">
      <c r="C731" s="61"/>
    </row>
    <row r="732" spans="3:3" x14ac:dyDescent="0.35">
      <c r="C732" s="61"/>
    </row>
    <row r="733" spans="3:3" x14ac:dyDescent="0.35">
      <c r="C733" s="61"/>
    </row>
    <row r="734" spans="3:3" x14ac:dyDescent="0.35">
      <c r="C734" s="61"/>
    </row>
    <row r="735" spans="3:3" x14ac:dyDescent="0.35">
      <c r="C735" s="61"/>
    </row>
    <row r="736" spans="3:3" x14ac:dyDescent="0.35">
      <c r="C736" s="61"/>
    </row>
    <row r="737" spans="3:3" x14ac:dyDescent="0.35">
      <c r="C737" s="61"/>
    </row>
    <row r="738" spans="3:3" x14ac:dyDescent="0.35">
      <c r="C738" s="61"/>
    </row>
    <row r="739" spans="3:3" x14ac:dyDescent="0.35">
      <c r="C739" s="61"/>
    </row>
    <row r="740" spans="3:3" x14ac:dyDescent="0.35">
      <c r="C740" s="61"/>
    </row>
    <row r="741" spans="3:3" x14ac:dyDescent="0.35">
      <c r="C741" s="61"/>
    </row>
    <row r="742" spans="3:3" x14ac:dyDescent="0.35">
      <c r="C742" s="61"/>
    </row>
    <row r="743" spans="3:3" x14ac:dyDescent="0.35">
      <c r="C743" s="61"/>
    </row>
    <row r="744" spans="3:3" x14ac:dyDescent="0.35">
      <c r="C744" s="61"/>
    </row>
    <row r="745" spans="3:3" x14ac:dyDescent="0.35">
      <c r="C745" s="61"/>
    </row>
    <row r="746" spans="3:3" x14ac:dyDescent="0.35">
      <c r="C746" s="61"/>
    </row>
    <row r="747" spans="3:3" x14ac:dyDescent="0.35">
      <c r="C747" s="61"/>
    </row>
    <row r="748" spans="3:3" x14ac:dyDescent="0.35">
      <c r="C748" s="61"/>
    </row>
    <row r="749" spans="3:3" x14ac:dyDescent="0.35">
      <c r="C749" s="61"/>
    </row>
    <row r="750" spans="3:3" x14ac:dyDescent="0.35">
      <c r="C750" s="61"/>
    </row>
    <row r="751" spans="3:3" x14ac:dyDescent="0.35">
      <c r="C751" s="61"/>
    </row>
    <row r="752" spans="3:3" x14ac:dyDescent="0.35">
      <c r="C752" s="61"/>
    </row>
    <row r="753" spans="3:3" x14ac:dyDescent="0.35">
      <c r="C753" s="61"/>
    </row>
    <row r="754" spans="3:3" x14ac:dyDescent="0.35">
      <c r="C754" s="61"/>
    </row>
    <row r="755" spans="3:3" x14ac:dyDescent="0.35">
      <c r="C755" s="61"/>
    </row>
    <row r="756" spans="3:3" x14ac:dyDescent="0.35">
      <c r="C756" s="61"/>
    </row>
    <row r="757" spans="3:3" x14ac:dyDescent="0.35">
      <c r="C757" s="61"/>
    </row>
    <row r="758" spans="3:3" x14ac:dyDescent="0.35">
      <c r="C758" s="61"/>
    </row>
    <row r="759" spans="3:3" x14ac:dyDescent="0.35">
      <c r="C759" s="61"/>
    </row>
    <row r="760" spans="3:3" x14ac:dyDescent="0.35">
      <c r="C760" s="61"/>
    </row>
    <row r="761" spans="3:3" x14ac:dyDescent="0.35">
      <c r="C761" s="61"/>
    </row>
    <row r="762" spans="3:3" x14ac:dyDescent="0.35">
      <c r="C762" s="61"/>
    </row>
    <row r="763" spans="3:3" x14ac:dyDescent="0.35">
      <c r="C763" s="61"/>
    </row>
    <row r="764" spans="3:3" x14ac:dyDescent="0.35">
      <c r="C764" s="61"/>
    </row>
    <row r="765" spans="3:3" x14ac:dyDescent="0.35">
      <c r="C765" s="61"/>
    </row>
    <row r="766" spans="3:3" x14ac:dyDescent="0.35">
      <c r="C766" s="61"/>
    </row>
    <row r="767" spans="3:3" x14ac:dyDescent="0.35">
      <c r="C767" s="61"/>
    </row>
    <row r="768" spans="3:3" x14ac:dyDescent="0.35">
      <c r="C768" s="61"/>
    </row>
    <row r="769" spans="3:3" x14ac:dyDescent="0.35">
      <c r="C769" s="61"/>
    </row>
    <row r="770" spans="3:3" x14ac:dyDescent="0.35">
      <c r="C770" s="61"/>
    </row>
    <row r="771" spans="3:3" x14ac:dyDescent="0.35">
      <c r="C771" s="61"/>
    </row>
    <row r="772" spans="3:3" x14ac:dyDescent="0.35">
      <c r="C772" s="61"/>
    </row>
    <row r="773" spans="3:3" x14ac:dyDescent="0.35">
      <c r="C773" s="61"/>
    </row>
    <row r="774" spans="3:3" x14ac:dyDescent="0.35">
      <c r="C774" s="61"/>
    </row>
    <row r="775" spans="3:3" x14ac:dyDescent="0.35">
      <c r="C775" s="61"/>
    </row>
    <row r="776" spans="3:3" x14ac:dyDescent="0.35">
      <c r="C776" s="61"/>
    </row>
    <row r="777" spans="3:3" x14ac:dyDescent="0.35">
      <c r="C777" s="61"/>
    </row>
    <row r="778" spans="3:3" x14ac:dyDescent="0.35">
      <c r="C778" s="61"/>
    </row>
    <row r="779" spans="3:3" x14ac:dyDescent="0.35">
      <c r="C779" s="61"/>
    </row>
    <row r="780" spans="3:3" x14ac:dyDescent="0.35">
      <c r="C780" s="61"/>
    </row>
    <row r="781" spans="3:3" x14ac:dyDescent="0.35">
      <c r="C781" s="61"/>
    </row>
    <row r="782" spans="3:3" x14ac:dyDescent="0.35">
      <c r="C782" s="61"/>
    </row>
    <row r="783" spans="3:3" x14ac:dyDescent="0.35">
      <c r="C783" s="61"/>
    </row>
    <row r="784" spans="3:3" x14ac:dyDescent="0.35">
      <c r="C784" s="61"/>
    </row>
    <row r="785" spans="3:3" x14ac:dyDescent="0.35">
      <c r="C785" s="61"/>
    </row>
    <row r="786" spans="3:3" x14ac:dyDescent="0.35">
      <c r="C786" s="61"/>
    </row>
    <row r="787" spans="3:3" x14ac:dyDescent="0.35">
      <c r="C787" s="61"/>
    </row>
    <row r="788" spans="3:3" x14ac:dyDescent="0.35">
      <c r="C788" s="61"/>
    </row>
    <row r="789" spans="3:3" x14ac:dyDescent="0.35">
      <c r="C789" s="61"/>
    </row>
    <row r="790" spans="3:3" x14ac:dyDescent="0.35">
      <c r="C790" s="61"/>
    </row>
    <row r="791" spans="3:3" x14ac:dyDescent="0.35">
      <c r="C791" s="61"/>
    </row>
    <row r="792" spans="3:3" x14ac:dyDescent="0.35">
      <c r="C792" s="61"/>
    </row>
    <row r="793" spans="3:3" x14ac:dyDescent="0.35">
      <c r="C793" s="61"/>
    </row>
    <row r="794" spans="3:3" x14ac:dyDescent="0.35">
      <c r="C794" s="61"/>
    </row>
    <row r="795" spans="3:3" x14ac:dyDescent="0.35">
      <c r="C795" s="61"/>
    </row>
    <row r="796" spans="3:3" x14ac:dyDescent="0.35">
      <c r="C796" s="61"/>
    </row>
    <row r="797" spans="3:3" x14ac:dyDescent="0.35">
      <c r="C797" s="61"/>
    </row>
    <row r="798" spans="3:3" x14ac:dyDescent="0.35">
      <c r="C798" s="61"/>
    </row>
    <row r="799" spans="3:3" x14ac:dyDescent="0.35">
      <c r="C799" s="61"/>
    </row>
    <row r="800" spans="3:3" x14ac:dyDescent="0.35">
      <c r="C800" s="61"/>
    </row>
    <row r="801" spans="3:3" x14ac:dyDescent="0.35">
      <c r="C801" s="61"/>
    </row>
    <row r="802" spans="3:3" x14ac:dyDescent="0.35">
      <c r="C802" s="61"/>
    </row>
    <row r="803" spans="3:3" x14ac:dyDescent="0.35">
      <c r="C803" s="61"/>
    </row>
    <row r="804" spans="3:3" x14ac:dyDescent="0.35">
      <c r="C804" s="61"/>
    </row>
    <row r="805" spans="3:3" x14ac:dyDescent="0.35">
      <c r="C805" s="61"/>
    </row>
    <row r="806" spans="3:3" x14ac:dyDescent="0.35">
      <c r="C806" s="61"/>
    </row>
    <row r="807" spans="3:3" x14ac:dyDescent="0.35">
      <c r="C807" s="61"/>
    </row>
    <row r="808" spans="3:3" x14ac:dyDescent="0.35">
      <c r="C808" s="61"/>
    </row>
    <row r="809" spans="3:3" x14ac:dyDescent="0.35">
      <c r="C809" s="61"/>
    </row>
    <row r="810" spans="3:3" x14ac:dyDescent="0.35">
      <c r="C810" s="61"/>
    </row>
    <row r="811" spans="3:3" x14ac:dyDescent="0.35">
      <c r="C811" s="61"/>
    </row>
    <row r="812" spans="3:3" x14ac:dyDescent="0.35">
      <c r="C812" s="61"/>
    </row>
    <row r="813" spans="3:3" x14ac:dyDescent="0.35">
      <c r="C813" s="61"/>
    </row>
    <row r="814" spans="3:3" x14ac:dyDescent="0.35">
      <c r="C814" s="61"/>
    </row>
    <row r="815" spans="3:3" x14ac:dyDescent="0.35">
      <c r="C815" s="61"/>
    </row>
    <row r="816" spans="3:3" x14ac:dyDescent="0.35">
      <c r="C816" s="61"/>
    </row>
    <row r="817" spans="3:3" x14ac:dyDescent="0.35">
      <c r="C817" s="61"/>
    </row>
    <row r="818" spans="3:3" x14ac:dyDescent="0.35">
      <c r="C818" s="61"/>
    </row>
    <row r="819" spans="3:3" x14ac:dyDescent="0.35">
      <c r="C819" s="61"/>
    </row>
    <row r="820" spans="3:3" x14ac:dyDescent="0.35">
      <c r="C820" s="61"/>
    </row>
    <row r="821" spans="3:3" x14ac:dyDescent="0.35">
      <c r="C821" s="61"/>
    </row>
    <row r="822" spans="3:3" x14ac:dyDescent="0.35">
      <c r="C822" s="61"/>
    </row>
    <row r="823" spans="3:3" x14ac:dyDescent="0.35">
      <c r="C823" s="61"/>
    </row>
    <row r="824" spans="3:3" x14ac:dyDescent="0.35">
      <c r="C824" s="61"/>
    </row>
    <row r="825" spans="3:3" x14ac:dyDescent="0.35">
      <c r="C825" s="61"/>
    </row>
    <row r="826" spans="3:3" x14ac:dyDescent="0.35">
      <c r="C826" s="61"/>
    </row>
    <row r="827" spans="3:3" x14ac:dyDescent="0.35">
      <c r="C827" s="61"/>
    </row>
    <row r="828" spans="3:3" x14ac:dyDescent="0.35">
      <c r="C828" s="61"/>
    </row>
    <row r="829" spans="3:3" x14ac:dyDescent="0.35">
      <c r="C829" s="61"/>
    </row>
    <row r="830" spans="3:3" x14ac:dyDescent="0.35">
      <c r="C830" s="61"/>
    </row>
    <row r="831" spans="3:3" x14ac:dyDescent="0.35">
      <c r="C831" s="61"/>
    </row>
    <row r="832" spans="3:3" x14ac:dyDescent="0.35">
      <c r="C832" s="61"/>
    </row>
    <row r="833" spans="3:3" x14ac:dyDescent="0.35">
      <c r="C833" s="61"/>
    </row>
    <row r="834" spans="3:3" x14ac:dyDescent="0.35">
      <c r="C834" s="61"/>
    </row>
    <row r="835" spans="3:3" x14ac:dyDescent="0.35">
      <c r="C835" s="61"/>
    </row>
    <row r="836" spans="3:3" x14ac:dyDescent="0.35">
      <c r="C836" s="61"/>
    </row>
    <row r="837" spans="3:3" x14ac:dyDescent="0.35">
      <c r="C837" s="61"/>
    </row>
    <row r="838" spans="3:3" x14ac:dyDescent="0.35">
      <c r="C838" s="61"/>
    </row>
    <row r="839" spans="3:3" x14ac:dyDescent="0.35">
      <c r="C839" s="61"/>
    </row>
    <row r="840" spans="3:3" x14ac:dyDescent="0.35">
      <c r="C840" s="61"/>
    </row>
    <row r="841" spans="3:3" x14ac:dyDescent="0.35">
      <c r="C841" s="61"/>
    </row>
    <row r="842" spans="3:3" x14ac:dyDescent="0.35">
      <c r="C842" s="61"/>
    </row>
    <row r="843" spans="3:3" x14ac:dyDescent="0.35">
      <c r="C843" s="61"/>
    </row>
    <row r="844" spans="3:3" x14ac:dyDescent="0.35">
      <c r="C844" s="61"/>
    </row>
    <row r="845" spans="3:3" x14ac:dyDescent="0.35">
      <c r="C845" s="61"/>
    </row>
    <row r="846" spans="3:3" x14ac:dyDescent="0.35">
      <c r="C846" s="61"/>
    </row>
    <row r="847" spans="3:3" x14ac:dyDescent="0.35">
      <c r="C847" s="61"/>
    </row>
    <row r="848" spans="3:3" x14ac:dyDescent="0.35">
      <c r="C848" s="61"/>
    </row>
    <row r="849" spans="3:3" x14ac:dyDescent="0.35">
      <c r="C849" s="61"/>
    </row>
    <row r="850" spans="3:3" x14ac:dyDescent="0.35">
      <c r="C850" s="61"/>
    </row>
    <row r="851" spans="3:3" x14ac:dyDescent="0.35">
      <c r="C851" s="61"/>
    </row>
    <row r="852" spans="3:3" x14ac:dyDescent="0.35">
      <c r="C852" s="61"/>
    </row>
    <row r="853" spans="3:3" x14ac:dyDescent="0.35">
      <c r="C853" s="61"/>
    </row>
    <row r="854" spans="3:3" x14ac:dyDescent="0.35">
      <c r="C854" s="61"/>
    </row>
    <row r="855" spans="3:3" x14ac:dyDescent="0.35">
      <c r="C855" s="61"/>
    </row>
    <row r="856" spans="3:3" x14ac:dyDescent="0.35">
      <c r="C856" s="61"/>
    </row>
    <row r="857" spans="3:3" x14ac:dyDescent="0.35">
      <c r="C857" s="61"/>
    </row>
    <row r="858" spans="3:3" x14ac:dyDescent="0.35">
      <c r="C858" s="61"/>
    </row>
    <row r="859" spans="3:3" x14ac:dyDescent="0.35">
      <c r="C859" s="61"/>
    </row>
    <row r="860" spans="3:3" x14ac:dyDescent="0.35">
      <c r="C860" s="61"/>
    </row>
    <row r="861" spans="3:3" x14ac:dyDescent="0.35">
      <c r="C861" s="61"/>
    </row>
    <row r="862" spans="3:3" x14ac:dyDescent="0.35">
      <c r="C862" s="61"/>
    </row>
    <row r="863" spans="3:3" x14ac:dyDescent="0.35">
      <c r="C863" s="61"/>
    </row>
    <row r="864" spans="3:3" x14ac:dyDescent="0.35">
      <c r="C864" s="61"/>
    </row>
    <row r="865" spans="3:3" x14ac:dyDescent="0.35">
      <c r="C865" s="61"/>
    </row>
    <row r="866" spans="3:3" x14ac:dyDescent="0.35">
      <c r="C866" s="61"/>
    </row>
    <row r="867" spans="3:3" x14ac:dyDescent="0.35">
      <c r="C867" s="61"/>
    </row>
    <row r="868" spans="3:3" x14ac:dyDescent="0.35">
      <c r="C868" s="61"/>
    </row>
    <row r="869" spans="3:3" x14ac:dyDescent="0.35">
      <c r="C869" s="61"/>
    </row>
    <row r="870" spans="3:3" x14ac:dyDescent="0.35">
      <c r="C870" s="61"/>
    </row>
    <row r="871" spans="3:3" x14ac:dyDescent="0.35">
      <c r="C871" s="61"/>
    </row>
    <row r="872" spans="3:3" x14ac:dyDescent="0.35">
      <c r="C872" s="61"/>
    </row>
    <row r="873" spans="3:3" x14ac:dyDescent="0.35">
      <c r="C873" s="61"/>
    </row>
    <row r="874" spans="3:3" x14ac:dyDescent="0.35">
      <c r="C874" s="61"/>
    </row>
    <row r="875" spans="3:3" x14ac:dyDescent="0.35">
      <c r="C875" s="61"/>
    </row>
    <row r="876" spans="3:3" x14ac:dyDescent="0.35">
      <c r="C876" s="61"/>
    </row>
    <row r="877" spans="3:3" x14ac:dyDescent="0.35">
      <c r="C877" s="61"/>
    </row>
    <row r="878" spans="3:3" x14ac:dyDescent="0.35">
      <c r="C878" s="61"/>
    </row>
    <row r="879" spans="3:3" x14ac:dyDescent="0.35">
      <c r="C879" s="61"/>
    </row>
    <row r="880" spans="3:3" x14ac:dyDescent="0.35">
      <c r="C880" s="61"/>
    </row>
    <row r="881" spans="3:3" x14ac:dyDescent="0.35">
      <c r="C881" s="61"/>
    </row>
    <row r="882" spans="3:3" x14ac:dyDescent="0.35">
      <c r="C882" s="61"/>
    </row>
    <row r="883" spans="3:3" x14ac:dyDescent="0.35">
      <c r="C883" s="61"/>
    </row>
    <row r="884" spans="3:3" x14ac:dyDescent="0.35">
      <c r="C884" s="61"/>
    </row>
    <row r="885" spans="3:3" x14ac:dyDescent="0.35">
      <c r="C885" s="61"/>
    </row>
    <row r="886" spans="3:3" x14ac:dyDescent="0.35">
      <c r="C886" s="61"/>
    </row>
    <row r="887" spans="3:3" x14ac:dyDescent="0.35">
      <c r="C887" s="61"/>
    </row>
    <row r="888" spans="3:3" x14ac:dyDescent="0.35">
      <c r="C888" s="61"/>
    </row>
    <row r="889" spans="3:3" x14ac:dyDescent="0.35">
      <c r="C889" s="61"/>
    </row>
    <row r="890" spans="3:3" x14ac:dyDescent="0.35">
      <c r="C890" s="61"/>
    </row>
    <row r="891" spans="3:3" x14ac:dyDescent="0.35">
      <c r="C891" s="61"/>
    </row>
    <row r="892" spans="3:3" x14ac:dyDescent="0.35">
      <c r="C892" s="61"/>
    </row>
    <row r="893" spans="3:3" x14ac:dyDescent="0.35">
      <c r="C893" s="61"/>
    </row>
    <row r="894" spans="3:3" x14ac:dyDescent="0.35">
      <c r="C894" s="61"/>
    </row>
    <row r="895" spans="3:3" x14ac:dyDescent="0.35">
      <c r="C895" s="61"/>
    </row>
    <row r="896" spans="3:3" x14ac:dyDescent="0.35">
      <c r="C896" s="61"/>
    </row>
    <row r="897" spans="3:3" x14ac:dyDescent="0.35">
      <c r="C897" s="61"/>
    </row>
    <row r="898" spans="3:3" x14ac:dyDescent="0.35">
      <c r="C898" s="61"/>
    </row>
    <row r="899" spans="3:3" x14ac:dyDescent="0.35">
      <c r="C899" s="61"/>
    </row>
    <row r="900" spans="3:3" x14ac:dyDescent="0.35">
      <c r="C900" s="61"/>
    </row>
    <row r="901" spans="3:3" x14ac:dyDescent="0.35">
      <c r="C901" s="61"/>
    </row>
    <row r="902" spans="3:3" x14ac:dyDescent="0.35">
      <c r="C902" s="61"/>
    </row>
    <row r="903" spans="3:3" x14ac:dyDescent="0.35">
      <c r="C903" s="61"/>
    </row>
    <row r="904" spans="3:3" x14ac:dyDescent="0.35">
      <c r="C904" s="61"/>
    </row>
    <row r="905" spans="3:3" x14ac:dyDescent="0.35">
      <c r="C905" s="61"/>
    </row>
    <row r="906" spans="3:3" x14ac:dyDescent="0.35">
      <c r="C906" s="61"/>
    </row>
    <row r="907" spans="3:3" x14ac:dyDescent="0.35">
      <c r="C907" s="61"/>
    </row>
    <row r="908" spans="3:3" x14ac:dyDescent="0.35">
      <c r="C908" s="61"/>
    </row>
    <row r="909" spans="3:3" x14ac:dyDescent="0.35">
      <c r="C909" s="61"/>
    </row>
    <row r="910" spans="3:3" x14ac:dyDescent="0.35">
      <c r="C910" s="61"/>
    </row>
    <row r="911" spans="3:3" x14ac:dyDescent="0.35">
      <c r="C911" s="61"/>
    </row>
    <row r="912" spans="3:3" x14ac:dyDescent="0.35">
      <c r="C912" s="61"/>
    </row>
    <row r="913" spans="3:3" x14ac:dyDescent="0.35">
      <c r="C913" s="61"/>
    </row>
    <row r="914" spans="3:3" x14ac:dyDescent="0.35">
      <c r="C914" s="61"/>
    </row>
    <row r="915" spans="3:3" x14ac:dyDescent="0.35">
      <c r="C915" s="61"/>
    </row>
    <row r="916" spans="3:3" x14ac:dyDescent="0.35">
      <c r="C916" s="61"/>
    </row>
    <row r="917" spans="3:3" x14ac:dyDescent="0.35">
      <c r="C917" s="61"/>
    </row>
    <row r="918" spans="3:3" x14ac:dyDescent="0.35">
      <c r="C918" s="61"/>
    </row>
    <row r="919" spans="3:3" x14ac:dyDescent="0.35">
      <c r="C919" s="61"/>
    </row>
    <row r="920" spans="3:3" x14ac:dyDescent="0.35">
      <c r="C920" s="61"/>
    </row>
    <row r="921" spans="3:3" x14ac:dyDescent="0.35">
      <c r="C921" s="61"/>
    </row>
    <row r="922" spans="3:3" x14ac:dyDescent="0.35">
      <c r="C922" s="61"/>
    </row>
    <row r="923" spans="3:3" x14ac:dyDescent="0.35">
      <c r="C923" s="61"/>
    </row>
    <row r="924" spans="3:3" x14ac:dyDescent="0.35">
      <c r="C924" s="61"/>
    </row>
    <row r="925" spans="3:3" x14ac:dyDescent="0.35">
      <c r="C925" s="61"/>
    </row>
    <row r="926" spans="3:3" x14ac:dyDescent="0.35">
      <c r="C926" s="61"/>
    </row>
    <row r="927" spans="3:3" x14ac:dyDescent="0.35">
      <c r="C927" s="61"/>
    </row>
    <row r="928" spans="3:3" x14ac:dyDescent="0.35">
      <c r="C928" s="61"/>
    </row>
    <row r="929" spans="3:3" x14ac:dyDescent="0.35">
      <c r="C929" s="61"/>
    </row>
    <row r="930" spans="3:3" x14ac:dyDescent="0.35">
      <c r="C930" s="61"/>
    </row>
    <row r="931" spans="3:3" x14ac:dyDescent="0.35">
      <c r="C931" s="61"/>
    </row>
    <row r="932" spans="3:3" x14ac:dyDescent="0.35">
      <c r="C932" s="61"/>
    </row>
    <row r="933" spans="3:3" x14ac:dyDescent="0.35">
      <c r="C933" s="61"/>
    </row>
    <row r="934" spans="3:3" x14ac:dyDescent="0.35">
      <c r="C934" s="61"/>
    </row>
    <row r="935" spans="3:3" x14ac:dyDescent="0.35">
      <c r="C935" s="61"/>
    </row>
    <row r="936" spans="3:3" x14ac:dyDescent="0.35">
      <c r="C936" s="61"/>
    </row>
    <row r="937" spans="3:3" x14ac:dyDescent="0.35">
      <c r="C937" s="61"/>
    </row>
    <row r="938" spans="3:3" x14ac:dyDescent="0.35">
      <c r="C938" s="61"/>
    </row>
    <row r="939" spans="3:3" x14ac:dyDescent="0.35">
      <c r="C939" s="61"/>
    </row>
    <row r="940" spans="3:3" x14ac:dyDescent="0.35">
      <c r="C940" s="61"/>
    </row>
    <row r="941" spans="3:3" x14ac:dyDescent="0.35">
      <c r="C941" s="61"/>
    </row>
    <row r="942" spans="3:3" x14ac:dyDescent="0.35">
      <c r="C942" s="61"/>
    </row>
    <row r="943" spans="3:3" x14ac:dyDescent="0.35">
      <c r="C943" s="61"/>
    </row>
    <row r="944" spans="3:3" x14ac:dyDescent="0.35">
      <c r="C944" s="61"/>
    </row>
    <row r="945" spans="3:3" x14ac:dyDescent="0.35">
      <c r="C945" s="61"/>
    </row>
    <row r="946" spans="3:3" x14ac:dyDescent="0.35">
      <c r="C946" s="61"/>
    </row>
    <row r="947" spans="3:3" x14ac:dyDescent="0.35">
      <c r="C947" s="61"/>
    </row>
    <row r="948" spans="3:3" x14ac:dyDescent="0.35">
      <c r="C948" s="61"/>
    </row>
    <row r="949" spans="3:3" x14ac:dyDescent="0.35">
      <c r="C949" s="61"/>
    </row>
    <row r="950" spans="3:3" x14ac:dyDescent="0.35">
      <c r="C950" s="61"/>
    </row>
    <row r="951" spans="3:3" x14ac:dyDescent="0.35">
      <c r="C951" s="61"/>
    </row>
    <row r="952" spans="3:3" x14ac:dyDescent="0.35">
      <c r="C952" s="61"/>
    </row>
    <row r="953" spans="3:3" x14ac:dyDescent="0.35">
      <c r="C953" s="61"/>
    </row>
    <row r="954" spans="3:3" x14ac:dyDescent="0.35">
      <c r="C954" s="61"/>
    </row>
    <row r="955" spans="3:3" x14ac:dyDescent="0.35">
      <c r="C955" s="61"/>
    </row>
    <row r="956" spans="3:3" x14ac:dyDescent="0.35">
      <c r="C956" s="61"/>
    </row>
    <row r="957" spans="3:3" x14ac:dyDescent="0.35">
      <c r="C957" s="61"/>
    </row>
    <row r="958" spans="3:3" x14ac:dyDescent="0.35">
      <c r="C958" s="61"/>
    </row>
    <row r="959" spans="3:3" x14ac:dyDescent="0.35">
      <c r="C959" s="61"/>
    </row>
    <row r="960" spans="3:3" x14ac:dyDescent="0.35">
      <c r="C960" s="61"/>
    </row>
    <row r="961" spans="3:3" x14ac:dyDescent="0.35">
      <c r="C961" s="61"/>
    </row>
    <row r="962" spans="3:3" x14ac:dyDescent="0.35">
      <c r="C962" s="61"/>
    </row>
    <row r="963" spans="3:3" x14ac:dyDescent="0.35">
      <c r="C963" s="61"/>
    </row>
    <row r="964" spans="3:3" x14ac:dyDescent="0.35">
      <c r="C964" s="61"/>
    </row>
    <row r="965" spans="3:3" x14ac:dyDescent="0.35">
      <c r="C965" s="61"/>
    </row>
    <row r="966" spans="3:3" x14ac:dyDescent="0.35">
      <c r="C966" s="61"/>
    </row>
    <row r="967" spans="3:3" x14ac:dyDescent="0.35">
      <c r="C967" s="61"/>
    </row>
    <row r="968" spans="3:3" x14ac:dyDescent="0.35">
      <c r="C968" s="61"/>
    </row>
    <row r="969" spans="3:3" x14ac:dyDescent="0.35">
      <c r="C969" s="61"/>
    </row>
    <row r="970" spans="3:3" x14ac:dyDescent="0.35">
      <c r="C970" s="61"/>
    </row>
    <row r="971" spans="3:3" x14ac:dyDescent="0.35">
      <c r="C971" s="61"/>
    </row>
    <row r="972" spans="3:3" x14ac:dyDescent="0.35">
      <c r="C972" s="61"/>
    </row>
    <row r="973" spans="3:3" x14ac:dyDescent="0.35">
      <c r="C973" s="61"/>
    </row>
    <row r="974" spans="3:3" x14ac:dyDescent="0.35">
      <c r="C974" s="61"/>
    </row>
    <row r="975" spans="3:3" x14ac:dyDescent="0.35">
      <c r="C975" s="61"/>
    </row>
    <row r="976" spans="3:3" x14ac:dyDescent="0.35">
      <c r="C976" s="61"/>
    </row>
    <row r="977" spans="3:3" x14ac:dyDescent="0.35">
      <c r="C977" s="61"/>
    </row>
    <row r="978" spans="3:3" x14ac:dyDescent="0.35">
      <c r="C978" s="61"/>
    </row>
    <row r="979" spans="3:3" x14ac:dyDescent="0.35">
      <c r="C979" s="61"/>
    </row>
    <row r="980" spans="3:3" x14ac:dyDescent="0.35">
      <c r="C980" s="61"/>
    </row>
    <row r="981" spans="3:3" x14ac:dyDescent="0.35">
      <c r="C981" s="61"/>
    </row>
    <row r="982" spans="3:3" x14ac:dyDescent="0.35">
      <c r="C982" s="61"/>
    </row>
    <row r="983" spans="3:3" x14ac:dyDescent="0.35">
      <c r="C983" s="61"/>
    </row>
    <row r="984" spans="3:3" x14ac:dyDescent="0.35">
      <c r="C984" s="61"/>
    </row>
    <row r="985" spans="3:3" x14ac:dyDescent="0.35">
      <c r="C985" s="61"/>
    </row>
    <row r="986" spans="3:3" x14ac:dyDescent="0.35">
      <c r="C986" s="61"/>
    </row>
    <row r="987" spans="3:3" x14ac:dyDescent="0.35">
      <c r="C987" s="61"/>
    </row>
    <row r="988" spans="3:3" x14ac:dyDescent="0.35">
      <c r="C988" s="61"/>
    </row>
    <row r="989" spans="3:3" x14ac:dyDescent="0.35">
      <c r="C989" s="61"/>
    </row>
    <row r="990" spans="3:3" x14ac:dyDescent="0.35">
      <c r="C990" s="61"/>
    </row>
    <row r="991" spans="3:3" x14ac:dyDescent="0.35">
      <c r="C991" s="61"/>
    </row>
    <row r="992" spans="3:3" x14ac:dyDescent="0.35">
      <c r="C992" s="61"/>
    </row>
    <row r="993" spans="3:3" x14ac:dyDescent="0.35">
      <c r="C993" s="61"/>
    </row>
    <row r="994" spans="3:3" x14ac:dyDescent="0.35">
      <c r="C994" s="61"/>
    </row>
    <row r="995" spans="3:3" x14ac:dyDescent="0.35">
      <c r="C995" s="61"/>
    </row>
    <row r="996" spans="3:3" x14ac:dyDescent="0.35">
      <c r="C996" s="61"/>
    </row>
    <row r="997" spans="3:3" x14ac:dyDescent="0.35">
      <c r="C997" s="61"/>
    </row>
    <row r="998" spans="3:3" x14ac:dyDescent="0.35">
      <c r="C998" s="61"/>
    </row>
    <row r="999" spans="3:3" x14ac:dyDescent="0.35">
      <c r="C999" s="61"/>
    </row>
    <row r="1000" spans="3:3" x14ac:dyDescent="0.35">
      <c r="C1000" s="61"/>
    </row>
    <row r="1001" spans="3:3" x14ac:dyDescent="0.35">
      <c r="C1001" s="61"/>
    </row>
  </sheetData>
  <sheetProtection sheet="1" objects="1" scenarios="1"/>
  <mergeCells count="17">
    <mergeCell ref="B2:C2"/>
    <mergeCell ref="A5:A6"/>
    <mergeCell ref="B5:B6"/>
    <mergeCell ref="C5:C6"/>
    <mergeCell ref="A1:F1"/>
    <mergeCell ref="A7:A8"/>
    <mergeCell ref="B7:B8"/>
    <mergeCell ref="C7:C8"/>
    <mergeCell ref="A18:F18"/>
    <mergeCell ref="B19:C19"/>
    <mergeCell ref="A9:A10"/>
    <mergeCell ref="B9:B10"/>
    <mergeCell ref="C9:C10"/>
    <mergeCell ref="A11:A12"/>
    <mergeCell ref="B11:B12"/>
    <mergeCell ref="C11:C12"/>
    <mergeCell ref="A15:F15"/>
  </mergeCells>
  <pageMargins left="0.7" right="0.7" top="0.75" bottom="0.75" header="0" footer="0"/>
  <pageSetup scale="76" orientation="portrait" r:id="rId1"/>
  <colBreaks count="1" manualBreakCount="1">
    <brk id="6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000"/>
  <sheetViews>
    <sheetView zoomScaleNormal="100" workbookViewId="0">
      <selection activeCell="C12" sqref="C12"/>
    </sheetView>
  </sheetViews>
  <sheetFormatPr defaultColWidth="12.83203125" defaultRowHeight="15" x14ac:dyDescent="0.35"/>
  <cols>
    <col min="1" max="1" width="47" style="102" customWidth="1"/>
    <col min="2" max="2" width="56" style="88" customWidth="1"/>
    <col min="3" max="3" width="6.6640625" style="86" bestFit="1" customWidth="1"/>
    <col min="4" max="4" width="14.1640625" style="86" customWidth="1"/>
    <col min="5" max="5" width="14.5" style="86" customWidth="1"/>
    <col min="6" max="6" width="12.6640625" style="86" customWidth="1"/>
    <col min="7" max="7" width="12.1640625" style="86" customWidth="1"/>
    <col min="8" max="8" width="29.33203125" style="86" customWidth="1"/>
    <col min="9" max="13" width="7.83203125" style="86" customWidth="1"/>
    <col min="14" max="25" width="10.1640625" style="86" customWidth="1"/>
    <col min="26" max="16384" width="12.83203125" style="86"/>
  </cols>
  <sheetData>
    <row r="1" spans="1:12" ht="42" customHeight="1" x14ac:dyDescent="0.25">
      <c r="A1" s="284" t="s">
        <v>306</v>
      </c>
      <c r="B1" s="284"/>
      <c r="C1" s="284"/>
      <c r="D1" s="284"/>
      <c r="E1" s="284"/>
      <c r="F1" s="284"/>
      <c r="G1" s="109"/>
    </row>
    <row r="2" spans="1:12" s="102" customFormat="1" ht="26.25" thickBot="1" x14ac:dyDescent="0.3">
      <c r="A2" s="87" t="s">
        <v>1</v>
      </c>
      <c r="B2" s="216" t="s">
        <v>2</v>
      </c>
      <c r="C2" s="216"/>
      <c r="D2" s="87" t="s">
        <v>3</v>
      </c>
      <c r="E2" s="87" t="s">
        <v>4</v>
      </c>
      <c r="F2" s="87" t="s">
        <v>5</v>
      </c>
    </row>
    <row r="3" spans="1:12" ht="48.75" customHeight="1" x14ac:dyDescent="0.35">
      <c r="A3" s="99" t="s">
        <v>6</v>
      </c>
      <c r="B3" s="105" t="s">
        <v>307</v>
      </c>
      <c r="C3" s="90">
        <v>0.02</v>
      </c>
      <c r="D3" s="91">
        <v>20000000</v>
      </c>
      <c r="E3" s="149">
        <f t="shared" ref="E3:F3" si="0">D3+(D3*$C$3)</f>
        <v>20400000</v>
      </c>
      <c r="F3" s="149">
        <f t="shared" si="0"/>
        <v>20808000</v>
      </c>
    </row>
    <row r="4" spans="1:12" ht="37.5" customHeight="1" x14ac:dyDescent="0.35">
      <c r="A4" s="99" t="s">
        <v>277</v>
      </c>
      <c r="B4" s="105" t="s">
        <v>308</v>
      </c>
      <c r="C4" s="106">
        <v>32</v>
      </c>
      <c r="D4" s="149">
        <f t="shared" ref="D4:F4" si="1">D3*$C4/1000</f>
        <v>640000</v>
      </c>
      <c r="E4" s="149">
        <f t="shared" si="1"/>
        <v>652800</v>
      </c>
      <c r="F4" s="149">
        <f t="shared" si="1"/>
        <v>665856</v>
      </c>
      <c r="G4" s="61"/>
      <c r="H4" s="61"/>
    </row>
    <row r="5" spans="1:12" ht="31.5" x14ac:dyDescent="0.35">
      <c r="A5" s="99" t="s">
        <v>309</v>
      </c>
      <c r="B5" s="105" t="s">
        <v>310</v>
      </c>
      <c r="C5" s="92">
        <v>0.1</v>
      </c>
      <c r="D5" s="149">
        <f t="shared" ref="D5:F5" si="2">D4*$C5</f>
        <v>64000</v>
      </c>
      <c r="E5" s="149">
        <f t="shared" si="2"/>
        <v>65280</v>
      </c>
      <c r="F5" s="149">
        <f t="shared" si="2"/>
        <v>66585.600000000006</v>
      </c>
    </row>
    <row r="6" spans="1:12" ht="17.25" x14ac:dyDescent="0.35">
      <c r="A6" s="244"/>
      <c r="B6" s="222"/>
      <c r="C6" s="222"/>
      <c r="D6" s="222"/>
      <c r="E6" s="222"/>
      <c r="F6" s="223"/>
    </row>
    <row r="7" spans="1:12" ht="15.75" x14ac:dyDescent="0.35">
      <c r="A7" s="200" t="s">
        <v>311</v>
      </c>
      <c r="B7" s="234" t="s">
        <v>312</v>
      </c>
      <c r="C7" s="247">
        <v>0.05</v>
      </c>
      <c r="D7" s="149">
        <f t="shared" ref="D7:F7" si="3">D8*D5</f>
        <v>38400</v>
      </c>
      <c r="E7" s="149">
        <f t="shared" si="3"/>
        <v>42432</v>
      </c>
      <c r="F7" s="149">
        <f t="shared" si="3"/>
        <v>46609.920000000006</v>
      </c>
      <c r="G7" s="103"/>
      <c r="H7" s="103"/>
      <c r="I7" s="103"/>
      <c r="J7" s="103"/>
      <c r="K7" s="103"/>
      <c r="L7" s="103"/>
    </row>
    <row r="8" spans="1:12" ht="15.75" x14ac:dyDescent="0.35">
      <c r="A8" s="231"/>
      <c r="B8" s="235"/>
      <c r="C8" s="239"/>
      <c r="D8" s="90">
        <v>0.6</v>
      </c>
      <c r="E8" s="150">
        <f t="shared" ref="E8:F8" si="4">D8+$C$7</f>
        <v>0.65</v>
      </c>
      <c r="F8" s="150">
        <f t="shared" si="4"/>
        <v>0.70000000000000007</v>
      </c>
      <c r="G8" s="103"/>
      <c r="H8" s="103"/>
      <c r="I8" s="103"/>
      <c r="J8" s="103"/>
      <c r="K8" s="103"/>
      <c r="L8" s="103"/>
    </row>
    <row r="9" spans="1:12" ht="17.25" x14ac:dyDescent="0.35">
      <c r="A9" s="244"/>
      <c r="B9" s="222"/>
      <c r="C9" s="222"/>
      <c r="D9" s="222"/>
      <c r="E9" s="222"/>
      <c r="F9" s="223"/>
    </row>
    <row r="10" spans="1:12" ht="31.5" customHeight="1" x14ac:dyDescent="0.35">
      <c r="A10" s="200" t="s">
        <v>313</v>
      </c>
      <c r="B10" s="107" t="s">
        <v>314</v>
      </c>
      <c r="C10" s="90">
        <v>0.13</v>
      </c>
      <c r="D10" s="149">
        <f t="shared" ref="D10:F10" si="5">D$7*$C10</f>
        <v>4992</v>
      </c>
      <c r="E10" s="149">
        <f t="shared" si="5"/>
        <v>5516.16</v>
      </c>
      <c r="F10" s="149">
        <f t="shared" si="5"/>
        <v>6059.289600000001</v>
      </c>
    </row>
    <row r="11" spans="1:12" ht="46.5" customHeight="1" x14ac:dyDescent="0.35">
      <c r="A11" s="285"/>
      <c r="B11" s="94" t="s">
        <v>315</v>
      </c>
      <c r="C11" s="90">
        <v>0.94</v>
      </c>
      <c r="D11" s="149">
        <f t="shared" ref="D11:F11" si="6">D$10*$C11</f>
        <v>4692.4799999999996</v>
      </c>
      <c r="E11" s="149">
        <f t="shared" si="6"/>
        <v>5185.1903999999995</v>
      </c>
      <c r="F11" s="149">
        <f t="shared" si="6"/>
        <v>5695.7322240000003</v>
      </c>
    </row>
    <row r="12" spans="1:12" ht="46.5" customHeight="1" x14ac:dyDescent="0.35">
      <c r="A12" s="231"/>
      <c r="B12" s="94" t="s">
        <v>316</v>
      </c>
      <c r="C12" s="108">
        <f>100%-C11</f>
        <v>6.0000000000000053E-2</v>
      </c>
      <c r="D12" s="149">
        <f t="shared" ref="D12:F12" si="7">D$10*$C12</f>
        <v>299.52000000000027</v>
      </c>
      <c r="E12" s="149">
        <f t="shared" si="7"/>
        <v>330.9696000000003</v>
      </c>
      <c r="F12" s="149">
        <f t="shared" si="7"/>
        <v>363.55737600000037</v>
      </c>
    </row>
    <row r="13" spans="1:12" ht="17.25" x14ac:dyDescent="0.35">
      <c r="A13" s="244"/>
      <c r="B13" s="222"/>
      <c r="C13" s="222"/>
      <c r="D13" s="222"/>
      <c r="E13" s="222"/>
      <c r="F13" s="223"/>
    </row>
    <row r="14" spans="1:12" ht="36.75" customHeight="1" x14ac:dyDescent="0.35">
      <c r="A14" s="200" t="s">
        <v>317</v>
      </c>
      <c r="B14" s="107" t="s">
        <v>318</v>
      </c>
      <c r="C14" s="90">
        <v>0.42</v>
      </c>
      <c r="D14" s="149">
        <f t="shared" ref="D14:F14" si="8">D$7*$C14</f>
        <v>16128</v>
      </c>
      <c r="E14" s="149">
        <f t="shared" si="8"/>
        <v>17821.439999999999</v>
      </c>
      <c r="F14" s="149">
        <f t="shared" si="8"/>
        <v>19576.166400000002</v>
      </c>
    </row>
    <row r="15" spans="1:12" ht="49.5" customHeight="1" x14ac:dyDescent="0.35">
      <c r="A15" s="285"/>
      <c r="B15" s="94" t="s">
        <v>319</v>
      </c>
      <c r="C15" s="90">
        <v>1</v>
      </c>
      <c r="D15" s="149">
        <f t="shared" ref="D15:F15" si="9">D$14*$C15</f>
        <v>16128</v>
      </c>
      <c r="E15" s="149">
        <f t="shared" si="9"/>
        <v>17821.439999999999</v>
      </c>
      <c r="F15" s="149">
        <f t="shared" si="9"/>
        <v>19576.166400000002</v>
      </c>
    </row>
    <row r="16" spans="1:12" ht="47.25" x14ac:dyDescent="0.35">
      <c r="A16" s="231"/>
      <c r="B16" s="94" t="s">
        <v>320</v>
      </c>
      <c r="C16" s="108">
        <f>100%-C15</f>
        <v>0</v>
      </c>
      <c r="D16" s="149">
        <f t="shared" ref="D16:F16" si="10">D$14*$C16</f>
        <v>0</v>
      </c>
      <c r="E16" s="149">
        <f t="shared" si="10"/>
        <v>0</v>
      </c>
      <c r="F16" s="149">
        <f t="shared" si="10"/>
        <v>0</v>
      </c>
    </row>
    <row r="17" spans="1:6" ht="17.25" x14ac:dyDescent="0.35">
      <c r="A17" s="244"/>
      <c r="B17" s="222"/>
      <c r="C17" s="222"/>
      <c r="D17" s="222"/>
      <c r="E17" s="222"/>
      <c r="F17" s="223"/>
    </row>
    <row r="18" spans="1:6" ht="36" customHeight="1" x14ac:dyDescent="0.35">
      <c r="A18" s="200" t="s">
        <v>321</v>
      </c>
      <c r="B18" s="107" t="s">
        <v>322</v>
      </c>
      <c r="C18" s="90">
        <v>0.38</v>
      </c>
      <c r="D18" s="149">
        <f t="shared" ref="D18:F18" si="11">D$7*$C18</f>
        <v>14592</v>
      </c>
      <c r="E18" s="149">
        <f t="shared" si="11"/>
        <v>16124.16</v>
      </c>
      <c r="F18" s="149">
        <f t="shared" si="11"/>
        <v>17711.769600000003</v>
      </c>
    </row>
    <row r="19" spans="1:6" ht="47.25" x14ac:dyDescent="0.35">
      <c r="A19" s="218"/>
      <c r="B19" s="94" t="s">
        <v>323</v>
      </c>
      <c r="C19" s="90">
        <v>0.72</v>
      </c>
      <c r="D19" s="149">
        <f t="shared" ref="D19:F19" si="12">D$18*$C19</f>
        <v>10506.24</v>
      </c>
      <c r="E19" s="149">
        <f t="shared" si="12"/>
        <v>11609.395199999999</v>
      </c>
      <c r="F19" s="149">
        <f t="shared" si="12"/>
        <v>12752.474112000002</v>
      </c>
    </row>
    <row r="20" spans="1:6" ht="34.5" customHeight="1" x14ac:dyDescent="0.35">
      <c r="A20" s="217"/>
      <c r="B20" s="94" t="s">
        <v>324</v>
      </c>
      <c r="C20" s="108">
        <f>100%-C19</f>
        <v>0.28000000000000003</v>
      </c>
      <c r="D20" s="149">
        <f t="shared" ref="D20:F20" si="13">D$18*$C20</f>
        <v>4085.76</v>
      </c>
      <c r="E20" s="149">
        <f t="shared" si="13"/>
        <v>4514.7648000000008</v>
      </c>
      <c r="F20" s="149">
        <f t="shared" si="13"/>
        <v>4959.2954880000016</v>
      </c>
    </row>
    <row r="21" spans="1:6" ht="17.25" x14ac:dyDescent="0.35">
      <c r="A21" s="244"/>
      <c r="B21" s="222"/>
      <c r="C21" s="222"/>
      <c r="D21" s="222"/>
      <c r="E21" s="222"/>
      <c r="F21" s="223"/>
    </row>
    <row r="22" spans="1:6" ht="31.5" x14ac:dyDescent="0.35">
      <c r="A22" s="200" t="s">
        <v>325</v>
      </c>
      <c r="B22" s="107" t="s">
        <v>326</v>
      </c>
      <c r="C22" s="90">
        <v>7.0000000000000007E-2</v>
      </c>
      <c r="D22" s="149">
        <f t="shared" ref="D22:F22" si="14">D$7*$C22</f>
        <v>2688.0000000000005</v>
      </c>
      <c r="E22" s="149">
        <f t="shared" si="14"/>
        <v>2970.2400000000002</v>
      </c>
      <c r="F22" s="149">
        <f t="shared" si="14"/>
        <v>3262.6944000000008</v>
      </c>
    </row>
    <row r="23" spans="1:6" ht="53.25" customHeight="1" x14ac:dyDescent="0.35">
      <c r="A23" s="218"/>
      <c r="B23" s="94" t="s">
        <v>327</v>
      </c>
      <c r="C23" s="90">
        <v>0.25</v>
      </c>
      <c r="D23" s="149">
        <f t="shared" ref="D23:F23" si="15">D$22*$C23</f>
        <v>672.00000000000011</v>
      </c>
      <c r="E23" s="149">
        <f t="shared" si="15"/>
        <v>742.56000000000006</v>
      </c>
      <c r="F23" s="149">
        <f t="shared" si="15"/>
        <v>815.67360000000019</v>
      </c>
    </row>
    <row r="24" spans="1:6" ht="36.75" customHeight="1" x14ac:dyDescent="0.35">
      <c r="A24" s="217"/>
      <c r="B24" s="94" t="s">
        <v>328</v>
      </c>
      <c r="C24" s="108">
        <f>100%-C23</f>
        <v>0.75</v>
      </c>
      <c r="D24" s="149">
        <f t="shared" ref="D24:F24" si="16">D$22*$C24</f>
        <v>2016.0000000000005</v>
      </c>
      <c r="E24" s="149">
        <f t="shared" si="16"/>
        <v>2227.6800000000003</v>
      </c>
      <c r="F24" s="149">
        <f t="shared" si="16"/>
        <v>2447.0208000000007</v>
      </c>
    </row>
    <row r="25" spans="1:6" ht="17.25" x14ac:dyDescent="0.35">
      <c r="A25" s="244"/>
      <c r="B25" s="222"/>
      <c r="C25" s="222"/>
      <c r="D25" s="222"/>
      <c r="E25" s="222"/>
      <c r="F25" s="223"/>
    </row>
    <row r="26" spans="1:6" ht="50.25" customHeight="1" x14ac:dyDescent="0.35">
      <c r="A26" s="200" t="s">
        <v>329</v>
      </c>
      <c r="B26" s="94" t="s">
        <v>330</v>
      </c>
      <c r="C26" s="90">
        <v>1</v>
      </c>
      <c r="D26" s="149">
        <f t="shared" ref="D26:F26" si="17">D11*$C26</f>
        <v>4692.4799999999996</v>
      </c>
      <c r="E26" s="149">
        <f t="shared" si="17"/>
        <v>5185.1903999999995</v>
      </c>
      <c r="F26" s="149">
        <f t="shared" si="17"/>
        <v>5695.7322240000003</v>
      </c>
    </row>
    <row r="27" spans="1:6" ht="53.25" customHeight="1" x14ac:dyDescent="0.35">
      <c r="A27" s="285"/>
      <c r="B27" s="94" t="s">
        <v>331</v>
      </c>
      <c r="C27" s="90">
        <v>1</v>
      </c>
      <c r="D27" s="149">
        <f t="shared" ref="D27:F27" si="18">D12*$C27</f>
        <v>299.52000000000027</v>
      </c>
      <c r="E27" s="149">
        <f t="shared" si="18"/>
        <v>330.9696000000003</v>
      </c>
      <c r="F27" s="149">
        <f t="shared" si="18"/>
        <v>363.55737600000037</v>
      </c>
    </row>
    <row r="28" spans="1:6" ht="60.75" customHeight="1" x14ac:dyDescent="0.35">
      <c r="A28" s="231"/>
      <c r="B28" s="94" t="s">
        <v>332</v>
      </c>
      <c r="C28" s="90">
        <v>7.0000000000000007E-2</v>
      </c>
      <c r="D28" s="149">
        <f t="shared" ref="D28:F28" si="19">D12*$C28</f>
        <v>20.966400000000021</v>
      </c>
      <c r="E28" s="149">
        <f t="shared" si="19"/>
        <v>23.167872000000024</v>
      </c>
      <c r="F28" s="149">
        <f t="shared" si="19"/>
        <v>25.44901632000003</v>
      </c>
    </row>
    <row r="29" spans="1:6" ht="17.25" x14ac:dyDescent="0.35">
      <c r="A29" s="244"/>
      <c r="B29" s="222"/>
      <c r="C29" s="222"/>
      <c r="D29" s="222"/>
      <c r="E29" s="222"/>
      <c r="F29" s="223"/>
    </row>
    <row r="30" spans="1:6" ht="51" customHeight="1" x14ac:dyDescent="0.35">
      <c r="A30" s="200" t="s">
        <v>333</v>
      </c>
      <c r="B30" s="94" t="s">
        <v>334</v>
      </c>
      <c r="C30" s="90">
        <v>1</v>
      </c>
      <c r="D30" s="149">
        <f t="shared" ref="D30:F30" si="20">D15*$C30</f>
        <v>16128</v>
      </c>
      <c r="E30" s="149">
        <f t="shared" si="20"/>
        <v>17821.439999999999</v>
      </c>
      <c r="F30" s="149">
        <f t="shared" si="20"/>
        <v>19576.166400000002</v>
      </c>
    </row>
    <row r="31" spans="1:6" ht="45.75" customHeight="1" x14ac:dyDescent="0.35">
      <c r="A31" s="218"/>
      <c r="B31" s="94" t="s">
        <v>335</v>
      </c>
      <c r="C31" s="90">
        <v>0</v>
      </c>
      <c r="D31" s="149">
        <f t="shared" ref="D31:F31" si="21">D16*$C31</f>
        <v>0</v>
      </c>
      <c r="E31" s="149">
        <f t="shared" si="21"/>
        <v>0</v>
      </c>
      <c r="F31" s="149">
        <f t="shared" si="21"/>
        <v>0</v>
      </c>
    </row>
    <row r="32" spans="1:6" ht="62.25" customHeight="1" x14ac:dyDescent="0.35">
      <c r="A32" s="217"/>
      <c r="B32" s="94" t="s">
        <v>336</v>
      </c>
      <c r="C32" s="90">
        <v>0</v>
      </c>
      <c r="D32" s="149">
        <f t="shared" ref="D32:F32" si="22">D31*$C32</f>
        <v>0</v>
      </c>
      <c r="E32" s="149">
        <f t="shared" si="22"/>
        <v>0</v>
      </c>
      <c r="F32" s="149">
        <f t="shared" si="22"/>
        <v>0</v>
      </c>
    </row>
    <row r="33" spans="1:6" ht="17.25" x14ac:dyDescent="0.35">
      <c r="A33" s="244"/>
      <c r="B33" s="222"/>
      <c r="C33" s="222"/>
      <c r="D33" s="222"/>
      <c r="E33" s="222"/>
      <c r="F33" s="223"/>
    </row>
    <row r="34" spans="1:6" ht="68.25" customHeight="1" x14ac:dyDescent="0.35">
      <c r="A34" s="200" t="s">
        <v>337</v>
      </c>
      <c r="B34" s="94" t="s">
        <v>338</v>
      </c>
      <c r="C34" s="90">
        <v>1</v>
      </c>
      <c r="D34" s="149">
        <f t="shared" ref="D34:F34" si="23">D19*$C34</f>
        <v>10506.24</v>
      </c>
      <c r="E34" s="149">
        <f t="shared" si="23"/>
        <v>11609.395199999999</v>
      </c>
      <c r="F34" s="149">
        <f t="shared" si="23"/>
        <v>12752.474112000002</v>
      </c>
    </row>
    <row r="35" spans="1:6" ht="63" x14ac:dyDescent="0.35">
      <c r="A35" s="285"/>
      <c r="B35" s="94" t="s">
        <v>339</v>
      </c>
      <c r="C35" s="90">
        <v>1</v>
      </c>
      <c r="D35" s="149">
        <f t="shared" ref="D35:F35" si="24">D20*$C35</f>
        <v>4085.76</v>
      </c>
      <c r="E35" s="149">
        <f t="shared" si="24"/>
        <v>4514.7648000000008</v>
      </c>
      <c r="F35" s="149">
        <f t="shared" si="24"/>
        <v>4959.2954880000016</v>
      </c>
    </row>
    <row r="36" spans="1:6" ht="69" customHeight="1" x14ac:dyDescent="0.35">
      <c r="A36" s="231"/>
      <c r="B36" s="94" t="s">
        <v>340</v>
      </c>
      <c r="C36" s="90">
        <v>0.06</v>
      </c>
      <c r="D36" s="149">
        <f t="shared" ref="D36:F36" si="25">D35*$C36</f>
        <v>245.1456</v>
      </c>
      <c r="E36" s="149">
        <f t="shared" si="25"/>
        <v>270.88588800000002</v>
      </c>
      <c r="F36" s="149">
        <f t="shared" si="25"/>
        <v>297.5577292800001</v>
      </c>
    </row>
    <row r="37" spans="1:6" ht="17.25" x14ac:dyDescent="0.35">
      <c r="A37" s="244"/>
      <c r="B37" s="222"/>
      <c r="C37" s="222"/>
      <c r="D37" s="222"/>
      <c r="E37" s="222"/>
      <c r="F37" s="223"/>
    </row>
    <row r="38" spans="1:6" ht="63" x14ac:dyDescent="0.35">
      <c r="A38" s="200" t="s">
        <v>341</v>
      </c>
      <c r="B38" s="94" t="s">
        <v>342</v>
      </c>
      <c r="C38" s="90">
        <v>1</v>
      </c>
      <c r="D38" s="98">
        <f t="shared" ref="D38:F38" si="26">D23*$C38</f>
        <v>672.00000000000011</v>
      </c>
      <c r="E38" s="98">
        <f t="shared" si="26"/>
        <v>742.56000000000006</v>
      </c>
      <c r="F38" s="98">
        <f t="shared" si="26"/>
        <v>815.67360000000019</v>
      </c>
    </row>
    <row r="39" spans="1:6" ht="63" x14ac:dyDescent="0.35">
      <c r="A39" s="285"/>
      <c r="B39" s="94" t="s">
        <v>343</v>
      </c>
      <c r="C39" s="90">
        <v>1</v>
      </c>
      <c r="D39" s="98">
        <f t="shared" ref="D39:F39" si="27">D24*$C39</f>
        <v>2016.0000000000005</v>
      </c>
      <c r="E39" s="98">
        <f t="shared" si="27"/>
        <v>2227.6800000000003</v>
      </c>
      <c r="F39" s="98">
        <f t="shared" si="27"/>
        <v>2447.0208000000007</v>
      </c>
    </row>
    <row r="40" spans="1:6" ht="63" x14ac:dyDescent="0.35">
      <c r="A40" s="231"/>
      <c r="B40" s="94" t="s">
        <v>344</v>
      </c>
      <c r="C40" s="90">
        <v>0.3</v>
      </c>
      <c r="D40" s="98">
        <f t="shared" ref="D40:F40" si="28">D24*$C40</f>
        <v>604.80000000000007</v>
      </c>
      <c r="E40" s="98">
        <f t="shared" si="28"/>
        <v>668.30400000000009</v>
      </c>
      <c r="F40" s="98">
        <f t="shared" si="28"/>
        <v>734.10624000000018</v>
      </c>
    </row>
    <row r="41" spans="1:6" ht="17.25" x14ac:dyDescent="0.35">
      <c r="A41" s="244"/>
      <c r="B41" s="222"/>
      <c r="C41" s="222"/>
      <c r="D41" s="222"/>
      <c r="E41" s="222"/>
      <c r="F41" s="223"/>
    </row>
    <row r="42" spans="1:6" ht="36.75" customHeight="1" x14ac:dyDescent="0.35">
      <c r="A42" s="99" t="s">
        <v>345</v>
      </c>
      <c r="B42" s="105" t="s">
        <v>346</v>
      </c>
      <c r="C42" s="97">
        <v>7</v>
      </c>
      <c r="D42" s="149">
        <f t="shared" ref="D42:F42" si="29">(D26+D30+D34)*$C42</f>
        <v>219287.04000000001</v>
      </c>
      <c r="E42" s="149">
        <f t="shared" si="29"/>
        <v>242312.17919999996</v>
      </c>
      <c r="F42" s="149">
        <f t="shared" si="29"/>
        <v>266170.60915200005</v>
      </c>
    </row>
    <row r="43" spans="1:6" ht="47.25" x14ac:dyDescent="0.35">
      <c r="A43" s="99" t="s">
        <v>347</v>
      </c>
      <c r="B43" s="105" t="s">
        <v>348</v>
      </c>
      <c r="C43" s="97">
        <v>7</v>
      </c>
      <c r="D43" s="149">
        <f t="shared" ref="D43:F43" si="30">(D34+D38)*$C43</f>
        <v>78247.679999999993</v>
      </c>
      <c r="E43" s="149">
        <f t="shared" si="30"/>
        <v>86463.686399999991</v>
      </c>
      <c r="F43" s="149">
        <f t="shared" si="30"/>
        <v>94977.033984000009</v>
      </c>
    </row>
    <row r="44" spans="1:6" ht="34.5" customHeight="1" x14ac:dyDescent="0.35">
      <c r="A44" s="99" t="s">
        <v>349</v>
      </c>
      <c r="B44" s="105" t="s">
        <v>350</v>
      </c>
      <c r="C44" s="97">
        <v>14</v>
      </c>
      <c r="D44" s="149">
        <f t="shared" ref="D44:F44" si="31">D38*$C44</f>
        <v>9408.0000000000018</v>
      </c>
      <c r="E44" s="149">
        <f t="shared" si="31"/>
        <v>10395.84</v>
      </c>
      <c r="F44" s="149">
        <f t="shared" si="31"/>
        <v>11419.430400000003</v>
      </c>
    </row>
    <row r="45" spans="1:6" ht="17.25" x14ac:dyDescent="0.35">
      <c r="A45" s="244"/>
      <c r="B45" s="222"/>
      <c r="C45" s="222"/>
      <c r="D45" s="222"/>
      <c r="E45" s="222"/>
      <c r="F45" s="223"/>
    </row>
    <row r="46" spans="1:6" ht="34.5" customHeight="1" x14ac:dyDescent="0.35">
      <c r="A46" s="99" t="s">
        <v>351</v>
      </c>
      <c r="B46" s="105" t="s">
        <v>352</v>
      </c>
      <c r="C46" s="97">
        <v>7</v>
      </c>
      <c r="D46" s="149">
        <f t="shared" ref="D46:F46" si="32">D31*$C46</f>
        <v>0</v>
      </c>
      <c r="E46" s="149">
        <f t="shared" si="32"/>
        <v>0</v>
      </c>
      <c r="F46" s="149">
        <f t="shared" si="32"/>
        <v>0</v>
      </c>
    </row>
    <row r="47" spans="1:6" ht="47.25" x14ac:dyDescent="0.35">
      <c r="A47" s="99" t="s">
        <v>353</v>
      </c>
      <c r="B47" s="105" t="s">
        <v>354</v>
      </c>
      <c r="C47" s="97">
        <v>10</v>
      </c>
      <c r="D47" s="149">
        <f t="shared" ref="D47:F47" si="33">(D$27+D$35+D$39)*$C47</f>
        <v>64012.800000000003</v>
      </c>
      <c r="E47" s="149">
        <f t="shared" si="33"/>
        <v>70734.144000000015</v>
      </c>
      <c r="F47" s="149">
        <f t="shared" si="33"/>
        <v>77698.736640000017</v>
      </c>
    </row>
    <row r="48" spans="1:6" ht="34.5" customHeight="1" x14ac:dyDescent="0.35">
      <c r="A48" s="99" t="s">
        <v>355</v>
      </c>
      <c r="B48" s="105" t="s">
        <v>356</v>
      </c>
      <c r="C48" s="97">
        <v>30</v>
      </c>
      <c r="D48" s="149">
        <f t="shared" ref="D48:F48" si="34">(D$27+D$35+D$39)*$C48</f>
        <v>192038.40000000002</v>
      </c>
      <c r="E48" s="149">
        <f t="shared" si="34"/>
        <v>212202.43200000003</v>
      </c>
      <c r="F48" s="149">
        <f t="shared" si="34"/>
        <v>233096.20992000008</v>
      </c>
    </row>
    <row r="49" spans="1:6" ht="31.5" x14ac:dyDescent="0.35">
      <c r="A49" s="99" t="s">
        <v>357</v>
      </c>
      <c r="B49" s="105" t="s">
        <v>358</v>
      </c>
      <c r="C49" s="97">
        <v>10</v>
      </c>
      <c r="D49" s="149">
        <f>(D28+D32+D36+D40)*$C49</f>
        <v>8709.1200000000008</v>
      </c>
      <c r="E49" s="149">
        <f t="shared" ref="E49:F49" si="35">(E28+E36+E40)*$C49</f>
        <v>9623.5776000000005</v>
      </c>
      <c r="F49" s="149">
        <f t="shared" si="35"/>
        <v>10571.129856000003</v>
      </c>
    </row>
    <row r="50" spans="1:6" ht="17.25" x14ac:dyDescent="0.35">
      <c r="A50" s="244"/>
      <c r="B50" s="222"/>
      <c r="C50" s="222"/>
      <c r="D50" s="222"/>
      <c r="E50" s="222"/>
      <c r="F50" s="223"/>
    </row>
    <row r="51" spans="1:6" s="102" customFormat="1" ht="16.5" thickBot="1" x14ac:dyDescent="0.4">
      <c r="A51" s="100" t="s">
        <v>359</v>
      </c>
      <c r="B51" s="194" t="s">
        <v>360</v>
      </c>
      <c r="C51" s="194"/>
      <c r="D51" s="147">
        <f t="shared" ref="D51:F51" si="36">D42+D46</f>
        <v>219287.04000000001</v>
      </c>
      <c r="E51" s="147">
        <f t="shared" si="36"/>
        <v>242312.17919999996</v>
      </c>
      <c r="F51" s="147">
        <f t="shared" si="36"/>
        <v>266170.60915200005</v>
      </c>
    </row>
    <row r="52" spans="1:6" s="102" customFormat="1" ht="33" thickTop="1" thickBot="1" x14ac:dyDescent="0.4">
      <c r="A52" s="100" t="s">
        <v>361</v>
      </c>
      <c r="B52" s="194" t="s">
        <v>362</v>
      </c>
      <c r="C52" s="194"/>
      <c r="D52" s="147">
        <f t="shared" ref="D52:F52" si="37">D43+D47</f>
        <v>142260.47999999998</v>
      </c>
      <c r="E52" s="147">
        <f t="shared" si="37"/>
        <v>157197.83040000001</v>
      </c>
      <c r="F52" s="147">
        <f t="shared" si="37"/>
        <v>172675.77062400003</v>
      </c>
    </row>
    <row r="53" spans="1:6" s="102" customFormat="1" ht="33" thickTop="1" thickBot="1" x14ac:dyDescent="0.4">
      <c r="A53" s="100" t="s">
        <v>363</v>
      </c>
      <c r="B53" s="194" t="s">
        <v>364</v>
      </c>
      <c r="C53" s="194"/>
      <c r="D53" s="147">
        <f t="shared" ref="D53:F53" si="38">D44+D48</f>
        <v>201446.40000000002</v>
      </c>
      <c r="E53" s="147">
        <f t="shared" si="38"/>
        <v>222598.27200000003</v>
      </c>
      <c r="F53" s="147">
        <f t="shared" si="38"/>
        <v>244515.64032000009</v>
      </c>
    </row>
    <row r="54" spans="1:6" s="102" customFormat="1" ht="33" thickTop="1" thickBot="1" x14ac:dyDescent="0.4">
      <c r="A54" s="100" t="s">
        <v>365</v>
      </c>
      <c r="B54" s="194" t="s">
        <v>366</v>
      </c>
      <c r="C54" s="194"/>
      <c r="D54" s="147">
        <f t="shared" ref="D54:F54" si="39">D49</f>
        <v>8709.1200000000008</v>
      </c>
      <c r="E54" s="147">
        <f t="shared" si="39"/>
        <v>9623.5776000000005</v>
      </c>
      <c r="F54" s="147">
        <f t="shared" si="39"/>
        <v>10571.129856000003</v>
      </c>
    </row>
    <row r="55" spans="1:6" ht="15.75" thickTop="1" x14ac:dyDescent="0.35">
      <c r="C55" s="104"/>
    </row>
    <row r="56" spans="1:6" x14ac:dyDescent="0.35">
      <c r="C56" s="104"/>
    </row>
    <row r="57" spans="1:6" x14ac:dyDescent="0.35">
      <c r="C57" s="104"/>
    </row>
    <row r="58" spans="1:6" x14ac:dyDescent="0.35">
      <c r="C58" s="104"/>
    </row>
    <row r="59" spans="1:6" x14ac:dyDescent="0.35">
      <c r="C59" s="104"/>
    </row>
    <row r="60" spans="1:6" x14ac:dyDescent="0.35">
      <c r="C60" s="104"/>
    </row>
    <row r="61" spans="1:6" x14ac:dyDescent="0.35">
      <c r="C61" s="104"/>
    </row>
    <row r="62" spans="1:6" x14ac:dyDescent="0.35">
      <c r="C62" s="104"/>
    </row>
    <row r="63" spans="1:6" x14ac:dyDescent="0.35">
      <c r="C63" s="104"/>
    </row>
    <row r="64" spans="1:6" x14ac:dyDescent="0.35">
      <c r="C64" s="104"/>
    </row>
    <row r="65" spans="3:3" x14ac:dyDescent="0.35">
      <c r="C65" s="104"/>
    </row>
    <row r="66" spans="3:3" x14ac:dyDescent="0.35">
      <c r="C66" s="104"/>
    </row>
    <row r="67" spans="3:3" x14ac:dyDescent="0.35">
      <c r="C67" s="104"/>
    </row>
    <row r="68" spans="3:3" x14ac:dyDescent="0.35">
      <c r="C68" s="104"/>
    </row>
    <row r="69" spans="3:3" x14ac:dyDescent="0.35">
      <c r="C69" s="104"/>
    </row>
    <row r="70" spans="3:3" x14ac:dyDescent="0.35">
      <c r="C70" s="104"/>
    </row>
    <row r="71" spans="3:3" x14ac:dyDescent="0.35">
      <c r="C71" s="104"/>
    </row>
    <row r="72" spans="3:3" x14ac:dyDescent="0.35">
      <c r="C72" s="104"/>
    </row>
    <row r="73" spans="3:3" x14ac:dyDescent="0.35">
      <c r="C73" s="104"/>
    </row>
    <row r="74" spans="3:3" x14ac:dyDescent="0.35">
      <c r="C74" s="104"/>
    </row>
    <row r="75" spans="3:3" x14ac:dyDescent="0.35">
      <c r="C75" s="104"/>
    </row>
    <row r="76" spans="3:3" x14ac:dyDescent="0.35">
      <c r="C76" s="104"/>
    </row>
    <row r="77" spans="3:3" x14ac:dyDescent="0.35">
      <c r="C77" s="104"/>
    </row>
    <row r="78" spans="3:3" x14ac:dyDescent="0.35">
      <c r="C78" s="104"/>
    </row>
    <row r="79" spans="3:3" x14ac:dyDescent="0.35">
      <c r="C79" s="104"/>
    </row>
    <row r="80" spans="3:3" x14ac:dyDescent="0.35">
      <c r="C80" s="104"/>
    </row>
    <row r="81" spans="3:3" x14ac:dyDescent="0.35">
      <c r="C81" s="104"/>
    </row>
    <row r="82" spans="3:3" x14ac:dyDescent="0.35">
      <c r="C82" s="104"/>
    </row>
    <row r="83" spans="3:3" x14ac:dyDescent="0.35">
      <c r="C83" s="104"/>
    </row>
    <row r="84" spans="3:3" x14ac:dyDescent="0.35">
      <c r="C84" s="104"/>
    </row>
    <row r="85" spans="3:3" x14ac:dyDescent="0.35">
      <c r="C85" s="104"/>
    </row>
    <row r="86" spans="3:3" x14ac:dyDescent="0.35">
      <c r="C86" s="104"/>
    </row>
    <row r="87" spans="3:3" x14ac:dyDescent="0.35">
      <c r="C87" s="104"/>
    </row>
    <row r="88" spans="3:3" x14ac:dyDescent="0.35">
      <c r="C88" s="104"/>
    </row>
    <row r="89" spans="3:3" x14ac:dyDescent="0.35">
      <c r="C89" s="104"/>
    </row>
    <row r="90" spans="3:3" x14ac:dyDescent="0.35">
      <c r="C90" s="104"/>
    </row>
    <row r="91" spans="3:3" x14ac:dyDescent="0.35">
      <c r="C91" s="104"/>
    </row>
    <row r="92" spans="3:3" x14ac:dyDescent="0.35">
      <c r="C92" s="104"/>
    </row>
    <row r="93" spans="3:3" x14ac:dyDescent="0.35">
      <c r="C93" s="104"/>
    </row>
    <row r="94" spans="3:3" x14ac:dyDescent="0.35">
      <c r="C94" s="104"/>
    </row>
    <row r="95" spans="3:3" x14ac:dyDescent="0.35">
      <c r="C95" s="104"/>
    </row>
    <row r="96" spans="3:3" x14ac:dyDescent="0.35">
      <c r="C96" s="104"/>
    </row>
    <row r="97" spans="3:3" x14ac:dyDescent="0.35">
      <c r="C97" s="104"/>
    </row>
    <row r="98" spans="3:3" x14ac:dyDescent="0.35">
      <c r="C98" s="104"/>
    </row>
    <row r="99" spans="3:3" x14ac:dyDescent="0.35">
      <c r="C99" s="104"/>
    </row>
    <row r="100" spans="3:3" x14ac:dyDescent="0.35">
      <c r="C100" s="104"/>
    </row>
    <row r="101" spans="3:3" x14ac:dyDescent="0.35">
      <c r="C101" s="104"/>
    </row>
    <row r="102" spans="3:3" x14ac:dyDescent="0.35">
      <c r="C102" s="104"/>
    </row>
    <row r="103" spans="3:3" x14ac:dyDescent="0.35">
      <c r="C103" s="104"/>
    </row>
    <row r="104" spans="3:3" x14ac:dyDescent="0.35">
      <c r="C104" s="104"/>
    </row>
    <row r="105" spans="3:3" x14ac:dyDescent="0.35">
      <c r="C105" s="104"/>
    </row>
    <row r="106" spans="3:3" x14ac:dyDescent="0.35">
      <c r="C106" s="104"/>
    </row>
    <row r="107" spans="3:3" x14ac:dyDescent="0.35">
      <c r="C107" s="104"/>
    </row>
    <row r="108" spans="3:3" x14ac:dyDescent="0.35">
      <c r="C108" s="104"/>
    </row>
    <row r="109" spans="3:3" x14ac:dyDescent="0.35">
      <c r="C109" s="104"/>
    </row>
    <row r="110" spans="3:3" x14ac:dyDescent="0.35">
      <c r="C110" s="104"/>
    </row>
    <row r="111" spans="3:3" x14ac:dyDescent="0.35">
      <c r="C111" s="104"/>
    </row>
    <row r="112" spans="3:3" x14ac:dyDescent="0.35">
      <c r="C112" s="104"/>
    </row>
    <row r="113" spans="3:3" x14ac:dyDescent="0.35">
      <c r="C113" s="104"/>
    </row>
    <row r="114" spans="3:3" x14ac:dyDescent="0.35">
      <c r="C114" s="104"/>
    </row>
    <row r="115" spans="3:3" x14ac:dyDescent="0.35">
      <c r="C115" s="104"/>
    </row>
    <row r="116" spans="3:3" x14ac:dyDescent="0.35">
      <c r="C116" s="104"/>
    </row>
    <row r="117" spans="3:3" x14ac:dyDescent="0.35">
      <c r="C117" s="104"/>
    </row>
    <row r="118" spans="3:3" x14ac:dyDescent="0.35">
      <c r="C118" s="104"/>
    </row>
    <row r="119" spans="3:3" x14ac:dyDescent="0.35">
      <c r="C119" s="104"/>
    </row>
    <row r="120" spans="3:3" x14ac:dyDescent="0.35">
      <c r="C120" s="104"/>
    </row>
    <row r="121" spans="3:3" x14ac:dyDescent="0.35">
      <c r="C121" s="104"/>
    </row>
    <row r="122" spans="3:3" x14ac:dyDescent="0.35">
      <c r="C122" s="104"/>
    </row>
    <row r="123" spans="3:3" x14ac:dyDescent="0.35">
      <c r="C123" s="104"/>
    </row>
    <row r="124" spans="3:3" x14ac:dyDescent="0.35">
      <c r="C124" s="104"/>
    </row>
    <row r="125" spans="3:3" x14ac:dyDescent="0.35">
      <c r="C125" s="104"/>
    </row>
    <row r="126" spans="3:3" x14ac:dyDescent="0.35">
      <c r="C126" s="104"/>
    </row>
    <row r="127" spans="3:3" x14ac:dyDescent="0.35">
      <c r="C127" s="104"/>
    </row>
    <row r="128" spans="3:3" x14ac:dyDescent="0.35">
      <c r="C128" s="104"/>
    </row>
    <row r="129" spans="3:3" x14ac:dyDescent="0.35">
      <c r="C129" s="104"/>
    </row>
    <row r="130" spans="3:3" x14ac:dyDescent="0.35">
      <c r="C130" s="104"/>
    </row>
    <row r="131" spans="3:3" x14ac:dyDescent="0.35">
      <c r="C131" s="104"/>
    </row>
    <row r="132" spans="3:3" x14ac:dyDescent="0.35">
      <c r="C132" s="104"/>
    </row>
    <row r="133" spans="3:3" x14ac:dyDescent="0.35">
      <c r="C133" s="104"/>
    </row>
    <row r="134" spans="3:3" x14ac:dyDescent="0.35">
      <c r="C134" s="104"/>
    </row>
    <row r="135" spans="3:3" x14ac:dyDescent="0.35">
      <c r="C135" s="104"/>
    </row>
    <row r="136" spans="3:3" x14ac:dyDescent="0.35">
      <c r="C136" s="104"/>
    </row>
    <row r="137" spans="3:3" x14ac:dyDescent="0.35">
      <c r="C137" s="104"/>
    </row>
    <row r="138" spans="3:3" x14ac:dyDescent="0.35">
      <c r="C138" s="104"/>
    </row>
    <row r="139" spans="3:3" x14ac:dyDescent="0.35">
      <c r="C139" s="104"/>
    </row>
    <row r="140" spans="3:3" x14ac:dyDescent="0.35">
      <c r="C140" s="104"/>
    </row>
    <row r="141" spans="3:3" x14ac:dyDescent="0.35">
      <c r="C141" s="104"/>
    </row>
    <row r="142" spans="3:3" x14ac:dyDescent="0.35">
      <c r="C142" s="104"/>
    </row>
    <row r="143" spans="3:3" x14ac:dyDescent="0.35">
      <c r="C143" s="104"/>
    </row>
    <row r="144" spans="3:3" x14ac:dyDescent="0.35">
      <c r="C144" s="104"/>
    </row>
    <row r="145" spans="3:3" x14ac:dyDescent="0.35">
      <c r="C145" s="104"/>
    </row>
    <row r="146" spans="3:3" x14ac:dyDescent="0.35">
      <c r="C146" s="104"/>
    </row>
    <row r="147" spans="3:3" x14ac:dyDescent="0.35">
      <c r="C147" s="104"/>
    </row>
    <row r="148" spans="3:3" x14ac:dyDescent="0.35">
      <c r="C148" s="104"/>
    </row>
    <row r="149" spans="3:3" x14ac:dyDescent="0.35">
      <c r="C149" s="104"/>
    </row>
    <row r="150" spans="3:3" x14ac:dyDescent="0.35">
      <c r="C150" s="104"/>
    </row>
    <row r="151" spans="3:3" x14ac:dyDescent="0.35">
      <c r="C151" s="104"/>
    </row>
    <row r="152" spans="3:3" x14ac:dyDescent="0.35">
      <c r="C152" s="104"/>
    </row>
    <row r="153" spans="3:3" x14ac:dyDescent="0.35">
      <c r="C153" s="104"/>
    </row>
    <row r="154" spans="3:3" x14ac:dyDescent="0.35">
      <c r="C154" s="104"/>
    </row>
    <row r="155" spans="3:3" x14ac:dyDescent="0.35">
      <c r="C155" s="104"/>
    </row>
    <row r="156" spans="3:3" x14ac:dyDescent="0.35">
      <c r="C156" s="104"/>
    </row>
    <row r="157" spans="3:3" x14ac:dyDescent="0.35">
      <c r="C157" s="104"/>
    </row>
    <row r="158" spans="3:3" x14ac:dyDescent="0.35">
      <c r="C158" s="104"/>
    </row>
    <row r="159" spans="3:3" x14ac:dyDescent="0.35">
      <c r="C159" s="104"/>
    </row>
    <row r="160" spans="3:3" x14ac:dyDescent="0.35">
      <c r="C160" s="104"/>
    </row>
    <row r="161" spans="3:3" x14ac:dyDescent="0.35">
      <c r="C161" s="104"/>
    </row>
    <row r="162" spans="3:3" x14ac:dyDescent="0.35">
      <c r="C162" s="104"/>
    </row>
    <row r="163" spans="3:3" x14ac:dyDescent="0.35">
      <c r="C163" s="104"/>
    </row>
    <row r="164" spans="3:3" x14ac:dyDescent="0.35">
      <c r="C164" s="104"/>
    </row>
    <row r="165" spans="3:3" x14ac:dyDescent="0.35">
      <c r="C165" s="104"/>
    </row>
    <row r="166" spans="3:3" x14ac:dyDescent="0.35">
      <c r="C166" s="104"/>
    </row>
    <row r="167" spans="3:3" x14ac:dyDescent="0.35">
      <c r="C167" s="104"/>
    </row>
    <row r="168" spans="3:3" x14ac:dyDescent="0.35">
      <c r="C168" s="104"/>
    </row>
    <row r="169" spans="3:3" x14ac:dyDescent="0.35">
      <c r="C169" s="104"/>
    </row>
    <row r="170" spans="3:3" x14ac:dyDescent="0.35">
      <c r="C170" s="104"/>
    </row>
    <row r="171" spans="3:3" x14ac:dyDescent="0.35">
      <c r="C171" s="104"/>
    </row>
    <row r="172" spans="3:3" x14ac:dyDescent="0.35">
      <c r="C172" s="104"/>
    </row>
    <row r="173" spans="3:3" x14ac:dyDescent="0.35">
      <c r="C173" s="104"/>
    </row>
    <row r="174" spans="3:3" x14ac:dyDescent="0.35">
      <c r="C174" s="104"/>
    </row>
    <row r="175" spans="3:3" x14ac:dyDescent="0.35">
      <c r="C175" s="104"/>
    </row>
    <row r="176" spans="3:3" x14ac:dyDescent="0.35">
      <c r="C176" s="104"/>
    </row>
    <row r="177" spans="3:3" x14ac:dyDescent="0.35">
      <c r="C177" s="104"/>
    </row>
    <row r="178" spans="3:3" x14ac:dyDescent="0.35">
      <c r="C178" s="104"/>
    </row>
    <row r="179" spans="3:3" x14ac:dyDescent="0.35">
      <c r="C179" s="104"/>
    </row>
    <row r="180" spans="3:3" x14ac:dyDescent="0.35">
      <c r="C180" s="104"/>
    </row>
    <row r="181" spans="3:3" x14ac:dyDescent="0.35">
      <c r="C181" s="104"/>
    </row>
    <row r="182" spans="3:3" x14ac:dyDescent="0.35">
      <c r="C182" s="104"/>
    </row>
    <row r="183" spans="3:3" x14ac:dyDescent="0.35">
      <c r="C183" s="104"/>
    </row>
    <row r="184" spans="3:3" x14ac:dyDescent="0.35">
      <c r="C184" s="104"/>
    </row>
    <row r="185" spans="3:3" x14ac:dyDescent="0.35">
      <c r="C185" s="104"/>
    </row>
    <row r="186" spans="3:3" x14ac:dyDescent="0.35">
      <c r="C186" s="104"/>
    </row>
    <row r="187" spans="3:3" x14ac:dyDescent="0.35">
      <c r="C187" s="104"/>
    </row>
    <row r="188" spans="3:3" x14ac:dyDescent="0.35">
      <c r="C188" s="104"/>
    </row>
    <row r="189" spans="3:3" x14ac:dyDescent="0.35">
      <c r="C189" s="104"/>
    </row>
    <row r="190" spans="3:3" x14ac:dyDescent="0.35">
      <c r="C190" s="104"/>
    </row>
    <row r="191" spans="3:3" x14ac:dyDescent="0.35">
      <c r="C191" s="104"/>
    </row>
    <row r="192" spans="3:3" x14ac:dyDescent="0.35">
      <c r="C192" s="104"/>
    </row>
    <row r="193" spans="3:3" x14ac:dyDescent="0.35">
      <c r="C193" s="104"/>
    </row>
    <row r="194" spans="3:3" x14ac:dyDescent="0.35">
      <c r="C194" s="104"/>
    </row>
    <row r="195" spans="3:3" x14ac:dyDescent="0.35">
      <c r="C195" s="104"/>
    </row>
    <row r="196" spans="3:3" x14ac:dyDescent="0.35">
      <c r="C196" s="104"/>
    </row>
    <row r="197" spans="3:3" x14ac:dyDescent="0.35">
      <c r="C197" s="104"/>
    </row>
    <row r="198" spans="3:3" x14ac:dyDescent="0.35">
      <c r="C198" s="104"/>
    </row>
    <row r="199" spans="3:3" x14ac:dyDescent="0.35">
      <c r="C199" s="104"/>
    </row>
    <row r="200" spans="3:3" x14ac:dyDescent="0.35">
      <c r="C200" s="104"/>
    </row>
    <row r="201" spans="3:3" x14ac:dyDescent="0.35">
      <c r="C201" s="104"/>
    </row>
    <row r="202" spans="3:3" x14ac:dyDescent="0.35">
      <c r="C202" s="104"/>
    </row>
    <row r="203" spans="3:3" x14ac:dyDescent="0.35">
      <c r="C203" s="104"/>
    </row>
    <row r="204" spans="3:3" x14ac:dyDescent="0.35">
      <c r="C204" s="104"/>
    </row>
    <row r="205" spans="3:3" x14ac:dyDescent="0.35">
      <c r="C205" s="104"/>
    </row>
    <row r="206" spans="3:3" x14ac:dyDescent="0.35">
      <c r="C206" s="104"/>
    </row>
    <row r="207" spans="3:3" x14ac:dyDescent="0.35">
      <c r="C207" s="104"/>
    </row>
    <row r="208" spans="3:3" x14ac:dyDescent="0.35">
      <c r="C208" s="104"/>
    </row>
    <row r="209" spans="3:3" x14ac:dyDescent="0.35">
      <c r="C209" s="104"/>
    </row>
    <row r="210" spans="3:3" x14ac:dyDescent="0.35">
      <c r="C210" s="104"/>
    </row>
    <row r="211" spans="3:3" x14ac:dyDescent="0.35">
      <c r="C211" s="104"/>
    </row>
    <row r="212" spans="3:3" x14ac:dyDescent="0.35">
      <c r="C212" s="104"/>
    </row>
    <row r="213" spans="3:3" x14ac:dyDescent="0.35">
      <c r="C213" s="104"/>
    </row>
    <row r="214" spans="3:3" x14ac:dyDescent="0.35">
      <c r="C214" s="104"/>
    </row>
    <row r="215" spans="3:3" x14ac:dyDescent="0.35">
      <c r="C215" s="104"/>
    </row>
    <row r="216" spans="3:3" x14ac:dyDescent="0.35">
      <c r="C216" s="104"/>
    </row>
    <row r="217" spans="3:3" x14ac:dyDescent="0.35">
      <c r="C217" s="104"/>
    </row>
    <row r="218" spans="3:3" x14ac:dyDescent="0.35">
      <c r="C218" s="104"/>
    </row>
    <row r="219" spans="3:3" x14ac:dyDescent="0.35">
      <c r="C219" s="104"/>
    </row>
    <row r="220" spans="3:3" x14ac:dyDescent="0.35">
      <c r="C220" s="104"/>
    </row>
    <row r="221" spans="3:3" x14ac:dyDescent="0.35">
      <c r="C221" s="104"/>
    </row>
    <row r="222" spans="3:3" x14ac:dyDescent="0.35">
      <c r="C222" s="104"/>
    </row>
    <row r="223" spans="3:3" x14ac:dyDescent="0.35">
      <c r="C223" s="104"/>
    </row>
    <row r="224" spans="3:3" x14ac:dyDescent="0.35">
      <c r="C224" s="104"/>
    </row>
    <row r="225" spans="3:3" x14ac:dyDescent="0.35">
      <c r="C225" s="104"/>
    </row>
    <row r="226" spans="3:3" x14ac:dyDescent="0.35">
      <c r="C226" s="104"/>
    </row>
    <row r="227" spans="3:3" x14ac:dyDescent="0.35">
      <c r="C227" s="104"/>
    </row>
    <row r="228" spans="3:3" x14ac:dyDescent="0.35">
      <c r="C228" s="104"/>
    </row>
    <row r="229" spans="3:3" x14ac:dyDescent="0.35">
      <c r="C229" s="104"/>
    </row>
    <row r="230" spans="3:3" x14ac:dyDescent="0.35">
      <c r="C230" s="104"/>
    </row>
    <row r="231" spans="3:3" x14ac:dyDescent="0.35">
      <c r="C231" s="104"/>
    </row>
    <row r="232" spans="3:3" x14ac:dyDescent="0.35">
      <c r="C232" s="104"/>
    </row>
    <row r="233" spans="3:3" x14ac:dyDescent="0.35">
      <c r="C233" s="104"/>
    </row>
    <row r="234" spans="3:3" x14ac:dyDescent="0.35">
      <c r="C234" s="104"/>
    </row>
    <row r="235" spans="3:3" x14ac:dyDescent="0.35">
      <c r="C235" s="104"/>
    </row>
    <row r="236" spans="3:3" x14ac:dyDescent="0.35">
      <c r="C236" s="104"/>
    </row>
    <row r="237" spans="3:3" x14ac:dyDescent="0.35">
      <c r="C237" s="104"/>
    </row>
    <row r="238" spans="3:3" x14ac:dyDescent="0.35">
      <c r="C238" s="104"/>
    </row>
    <row r="239" spans="3:3" x14ac:dyDescent="0.35">
      <c r="C239" s="104"/>
    </row>
    <row r="240" spans="3:3" x14ac:dyDescent="0.35">
      <c r="C240" s="104"/>
    </row>
    <row r="241" spans="3:3" x14ac:dyDescent="0.35">
      <c r="C241" s="104"/>
    </row>
    <row r="242" spans="3:3" x14ac:dyDescent="0.35">
      <c r="C242" s="104"/>
    </row>
    <row r="243" spans="3:3" x14ac:dyDescent="0.35">
      <c r="C243" s="104"/>
    </row>
    <row r="244" spans="3:3" x14ac:dyDescent="0.35">
      <c r="C244" s="104"/>
    </row>
    <row r="245" spans="3:3" x14ac:dyDescent="0.35">
      <c r="C245" s="104"/>
    </row>
    <row r="246" spans="3:3" x14ac:dyDescent="0.35">
      <c r="C246" s="104"/>
    </row>
    <row r="247" spans="3:3" x14ac:dyDescent="0.35">
      <c r="C247" s="104"/>
    </row>
    <row r="248" spans="3:3" x14ac:dyDescent="0.35">
      <c r="C248" s="104"/>
    </row>
    <row r="249" spans="3:3" x14ac:dyDescent="0.35">
      <c r="C249" s="104"/>
    </row>
    <row r="250" spans="3:3" x14ac:dyDescent="0.35">
      <c r="C250" s="104"/>
    </row>
    <row r="251" spans="3:3" x14ac:dyDescent="0.35">
      <c r="C251" s="104"/>
    </row>
    <row r="252" spans="3:3" x14ac:dyDescent="0.35">
      <c r="C252" s="104"/>
    </row>
    <row r="253" spans="3:3" x14ac:dyDescent="0.35">
      <c r="C253" s="104"/>
    </row>
    <row r="254" spans="3:3" x14ac:dyDescent="0.35">
      <c r="C254" s="104"/>
    </row>
    <row r="255" spans="3:3" x14ac:dyDescent="0.35">
      <c r="C255" s="104"/>
    </row>
    <row r="256" spans="3:3" x14ac:dyDescent="0.35">
      <c r="C256" s="104"/>
    </row>
    <row r="257" spans="3:3" x14ac:dyDescent="0.35">
      <c r="C257" s="104"/>
    </row>
    <row r="258" spans="3:3" x14ac:dyDescent="0.35">
      <c r="C258" s="104"/>
    </row>
    <row r="259" spans="3:3" x14ac:dyDescent="0.35">
      <c r="C259" s="104"/>
    </row>
    <row r="260" spans="3:3" x14ac:dyDescent="0.35">
      <c r="C260" s="104"/>
    </row>
    <row r="261" spans="3:3" x14ac:dyDescent="0.35">
      <c r="C261" s="104"/>
    </row>
    <row r="262" spans="3:3" x14ac:dyDescent="0.35">
      <c r="C262" s="104"/>
    </row>
    <row r="263" spans="3:3" x14ac:dyDescent="0.35">
      <c r="C263" s="104"/>
    </row>
    <row r="264" spans="3:3" x14ac:dyDescent="0.35">
      <c r="C264" s="104"/>
    </row>
    <row r="265" spans="3:3" x14ac:dyDescent="0.35">
      <c r="C265" s="104"/>
    </row>
    <row r="266" spans="3:3" x14ac:dyDescent="0.35">
      <c r="C266" s="104"/>
    </row>
    <row r="267" spans="3:3" x14ac:dyDescent="0.35">
      <c r="C267" s="104"/>
    </row>
    <row r="268" spans="3:3" x14ac:dyDescent="0.35">
      <c r="C268" s="104"/>
    </row>
    <row r="269" spans="3:3" x14ac:dyDescent="0.35">
      <c r="C269" s="104"/>
    </row>
    <row r="270" spans="3:3" x14ac:dyDescent="0.35">
      <c r="C270" s="104"/>
    </row>
    <row r="271" spans="3:3" x14ac:dyDescent="0.35">
      <c r="C271" s="104"/>
    </row>
    <row r="272" spans="3:3" x14ac:dyDescent="0.35">
      <c r="C272" s="104"/>
    </row>
    <row r="273" spans="3:3" x14ac:dyDescent="0.35">
      <c r="C273" s="104"/>
    </row>
    <row r="274" spans="3:3" x14ac:dyDescent="0.35">
      <c r="C274" s="104"/>
    </row>
    <row r="275" spans="3:3" x14ac:dyDescent="0.35">
      <c r="C275" s="104"/>
    </row>
    <row r="276" spans="3:3" x14ac:dyDescent="0.35">
      <c r="C276" s="104"/>
    </row>
    <row r="277" spans="3:3" x14ac:dyDescent="0.35">
      <c r="C277" s="104"/>
    </row>
    <row r="278" spans="3:3" x14ac:dyDescent="0.35">
      <c r="C278" s="104"/>
    </row>
    <row r="279" spans="3:3" x14ac:dyDescent="0.35">
      <c r="C279" s="104"/>
    </row>
    <row r="280" spans="3:3" x14ac:dyDescent="0.35">
      <c r="C280" s="104"/>
    </row>
    <row r="281" spans="3:3" x14ac:dyDescent="0.35">
      <c r="C281" s="104"/>
    </row>
    <row r="282" spans="3:3" x14ac:dyDescent="0.35">
      <c r="C282" s="104"/>
    </row>
    <row r="283" spans="3:3" x14ac:dyDescent="0.35">
      <c r="C283" s="104"/>
    </row>
    <row r="284" spans="3:3" x14ac:dyDescent="0.35">
      <c r="C284" s="104"/>
    </row>
    <row r="285" spans="3:3" x14ac:dyDescent="0.35">
      <c r="C285" s="104"/>
    </row>
    <row r="286" spans="3:3" x14ac:dyDescent="0.35">
      <c r="C286" s="104"/>
    </row>
    <row r="287" spans="3:3" x14ac:dyDescent="0.35">
      <c r="C287" s="104"/>
    </row>
    <row r="288" spans="3:3" x14ac:dyDescent="0.35">
      <c r="C288" s="104"/>
    </row>
    <row r="289" spans="3:3" x14ac:dyDescent="0.35">
      <c r="C289" s="104"/>
    </row>
    <row r="290" spans="3:3" x14ac:dyDescent="0.35">
      <c r="C290" s="104"/>
    </row>
    <row r="291" spans="3:3" x14ac:dyDescent="0.35">
      <c r="C291" s="104"/>
    </row>
    <row r="292" spans="3:3" x14ac:dyDescent="0.35">
      <c r="C292" s="104"/>
    </row>
    <row r="293" spans="3:3" x14ac:dyDescent="0.35">
      <c r="C293" s="104"/>
    </row>
    <row r="294" spans="3:3" x14ac:dyDescent="0.35">
      <c r="C294" s="104"/>
    </row>
    <row r="295" spans="3:3" x14ac:dyDescent="0.35">
      <c r="C295" s="104"/>
    </row>
    <row r="296" spans="3:3" x14ac:dyDescent="0.35">
      <c r="C296" s="104"/>
    </row>
    <row r="297" spans="3:3" x14ac:dyDescent="0.35">
      <c r="C297" s="104"/>
    </row>
    <row r="298" spans="3:3" x14ac:dyDescent="0.35">
      <c r="C298" s="104"/>
    </row>
    <row r="299" spans="3:3" x14ac:dyDescent="0.35">
      <c r="C299" s="104"/>
    </row>
    <row r="300" spans="3:3" x14ac:dyDescent="0.35">
      <c r="C300" s="104"/>
    </row>
    <row r="301" spans="3:3" x14ac:dyDescent="0.35">
      <c r="C301" s="104"/>
    </row>
    <row r="302" spans="3:3" x14ac:dyDescent="0.35">
      <c r="C302" s="104"/>
    </row>
    <row r="303" spans="3:3" x14ac:dyDescent="0.35">
      <c r="C303" s="104"/>
    </row>
    <row r="304" spans="3:3" x14ac:dyDescent="0.35">
      <c r="C304" s="104"/>
    </row>
    <row r="305" spans="3:3" x14ac:dyDescent="0.35">
      <c r="C305" s="104"/>
    </row>
    <row r="306" spans="3:3" x14ac:dyDescent="0.35">
      <c r="C306" s="104"/>
    </row>
    <row r="307" spans="3:3" x14ac:dyDescent="0.35">
      <c r="C307" s="104"/>
    </row>
    <row r="308" spans="3:3" x14ac:dyDescent="0.35">
      <c r="C308" s="104"/>
    </row>
    <row r="309" spans="3:3" x14ac:dyDescent="0.35">
      <c r="C309" s="104"/>
    </row>
    <row r="310" spans="3:3" x14ac:dyDescent="0.35">
      <c r="C310" s="104"/>
    </row>
    <row r="311" spans="3:3" x14ac:dyDescent="0.35">
      <c r="C311" s="104"/>
    </row>
    <row r="312" spans="3:3" x14ac:dyDescent="0.35">
      <c r="C312" s="104"/>
    </row>
    <row r="313" spans="3:3" x14ac:dyDescent="0.35">
      <c r="C313" s="104"/>
    </row>
    <row r="314" spans="3:3" x14ac:dyDescent="0.35">
      <c r="C314" s="104"/>
    </row>
    <row r="315" spans="3:3" x14ac:dyDescent="0.35">
      <c r="C315" s="104"/>
    </row>
    <row r="316" spans="3:3" x14ac:dyDescent="0.35">
      <c r="C316" s="104"/>
    </row>
    <row r="317" spans="3:3" x14ac:dyDescent="0.35">
      <c r="C317" s="104"/>
    </row>
    <row r="318" spans="3:3" x14ac:dyDescent="0.35">
      <c r="C318" s="104"/>
    </row>
    <row r="319" spans="3:3" x14ac:dyDescent="0.35">
      <c r="C319" s="104"/>
    </row>
    <row r="320" spans="3:3" x14ac:dyDescent="0.35">
      <c r="C320" s="104"/>
    </row>
    <row r="321" spans="3:3" x14ac:dyDescent="0.35">
      <c r="C321" s="104"/>
    </row>
    <row r="322" spans="3:3" x14ac:dyDescent="0.35">
      <c r="C322" s="104"/>
    </row>
    <row r="323" spans="3:3" x14ac:dyDescent="0.35">
      <c r="C323" s="104"/>
    </row>
    <row r="324" spans="3:3" x14ac:dyDescent="0.35">
      <c r="C324" s="104"/>
    </row>
    <row r="325" spans="3:3" x14ac:dyDescent="0.35">
      <c r="C325" s="104"/>
    </row>
    <row r="326" spans="3:3" x14ac:dyDescent="0.35">
      <c r="C326" s="104"/>
    </row>
    <row r="327" spans="3:3" x14ac:dyDescent="0.35">
      <c r="C327" s="104"/>
    </row>
    <row r="328" spans="3:3" x14ac:dyDescent="0.35">
      <c r="C328" s="104"/>
    </row>
    <row r="329" spans="3:3" x14ac:dyDescent="0.35">
      <c r="C329" s="104"/>
    </row>
    <row r="330" spans="3:3" x14ac:dyDescent="0.35">
      <c r="C330" s="104"/>
    </row>
    <row r="331" spans="3:3" x14ac:dyDescent="0.35">
      <c r="C331" s="104"/>
    </row>
    <row r="332" spans="3:3" x14ac:dyDescent="0.35">
      <c r="C332" s="104"/>
    </row>
    <row r="333" spans="3:3" x14ac:dyDescent="0.35">
      <c r="C333" s="104"/>
    </row>
    <row r="334" spans="3:3" x14ac:dyDescent="0.35">
      <c r="C334" s="104"/>
    </row>
    <row r="335" spans="3:3" x14ac:dyDescent="0.35">
      <c r="C335" s="104"/>
    </row>
    <row r="336" spans="3:3" x14ac:dyDescent="0.35">
      <c r="C336" s="104"/>
    </row>
    <row r="337" spans="3:3" x14ac:dyDescent="0.35">
      <c r="C337" s="104"/>
    </row>
    <row r="338" spans="3:3" x14ac:dyDescent="0.35">
      <c r="C338" s="104"/>
    </row>
    <row r="339" spans="3:3" x14ac:dyDescent="0.35">
      <c r="C339" s="104"/>
    </row>
    <row r="340" spans="3:3" x14ac:dyDescent="0.35">
      <c r="C340" s="104"/>
    </row>
    <row r="341" spans="3:3" x14ac:dyDescent="0.35">
      <c r="C341" s="104"/>
    </row>
    <row r="342" spans="3:3" x14ac:dyDescent="0.35">
      <c r="C342" s="104"/>
    </row>
    <row r="343" spans="3:3" x14ac:dyDescent="0.35">
      <c r="C343" s="104"/>
    </row>
    <row r="344" spans="3:3" x14ac:dyDescent="0.35">
      <c r="C344" s="104"/>
    </row>
    <row r="345" spans="3:3" x14ac:dyDescent="0.35">
      <c r="C345" s="104"/>
    </row>
    <row r="346" spans="3:3" x14ac:dyDescent="0.35">
      <c r="C346" s="104"/>
    </row>
    <row r="347" spans="3:3" x14ac:dyDescent="0.35">
      <c r="C347" s="104"/>
    </row>
    <row r="348" spans="3:3" x14ac:dyDescent="0.35">
      <c r="C348" s="104"/>
    </row>
    <row r="349" spans="3:3" x14ac:dyDescent="0.35">
      <c r="C349" s="104"/>
    </row>
    <row r="350" spans="3:3" x14ac:dyDescent="0.35">
      <c r="C350" s="104"/>
    </row>
    <row r="351" spans="3:3" x14ac:dyDescent="0.35">
      <c r="C351" s="104"/>
    </row>
    <row r="352" spans="3:3" x14ac:dyDescent="0.35">
      <c r="C352" s="104"/>
    </row>
    <row r="353" spans="3:3" x14ac:dyDescent="0.35">
      <c r="C353" s="104"/>
    </row>
    <row r="354" spans="3:3" x14ac:dyDescent="0.35">
      <c r="C354" s="104"/>
    </row>
    <row r="355" spans="3:3" x14ac:dyDescent="0.35">
      <c r="C355" s="104"/>
    </row>
    <row r="356" spans="3:3" x14ac:dyDescent="0.35">
      <c r="C356" s="104"/>
    </row>
    <row r="357" spans="3:3" x14ac:dyDescent="0.35">
      <c r="C357" s="104"/>
    </row>
    <row r="358" spans="3:3" x14ac:dyDescent="0.35">
      <c r="C358" s="104"/>
    </row>
    <row r="359" spans="3:3" x14ac:dyDescent="0.35">
      <c r="C359" s="104"/>
    </row>
    <row r="360" spans="3:3" x14ac:dyDescent="0.35">
      <c r="C360" s="104"/>
    </row>
    <row r="361" spans="3:3" x14ac:dyDescent="0.35">
      <c r="C361" s="104"/>
    </row>
    <row r="362" spans="3:3" x14ac:dyDescent="0.35">
      <c r="C362" s="104"/>
    </row>
    <row r="363" spans="3:3" x14ac:dyDescent="0.35">
      <c r="C363" s="104"/>
    </row>
    <row r="364" spans="3:3" x14ac:dyDescent="0.35">
      <c r="C364" s="104"/>
    </row>
    <row r="365" spans="3:3" x14ac:dyDescent="0.35">
      <c r="C365" s="104"/>
    </row>
    <row r="366" spans="3:3" x14ac:dyDescent="0.35">
      <c r="C366" s="104"/>
    </row>
    <row r="367" spans="3:3" x14ac:dyDescent="0.35">
      <c r="C367" s="104"/>
    </row>
    <row r="368" spans="3:3" x14ac:dyDescent="0.35">
      <c r="C368" s="104"/>
    </row>
    <row r="369" spans="3:3" x14ac:dyDescent="0.35">
      <c r="C369" s="104"/>
    </row>
    <row r="370" spans="3:3" x14ac:dyDescent="0.35">
      <c r="C370" s="104"/>
    </row>
    <row r="371" spans="3:3" x14ac:dyDescent="0.35">
      <c r="C371" s="104"/>
    </row>
    <row r="372" spans="3:3" x14ac:dyDescent="0.35">
      <c r="C372" s="104"/>
    </row>
    <row r="373" spans="3:3" x14ac:dyDescent="0.35">
      <c r="C373" s="104"/>
    </row>
    <row r="374" spans="3:3" x14ac:dyDescent="0.35">
      <c r="C374" s="104"/>
    </row>
    <row r="375" spans="3:3" x14ac:dyDescent="0.35">
      <c r="C375" s="104"/>
    </row>
    <row r="376" spans="3:3" x14ac:dyDescent="0.35">
      <c r="C376" s="104"/>
    </row>
    <row r="377" spans="3:3" x14ac:dyDescent="0.35">
      <c r="C377" s="104"/>
    </row>
    <row r="378" spans="3:3" x14ac:dyDescent="0.35">
      <c r="C378" s="104"/>
    </row>
    <row r="379" spans="3:3" x14ac:dyDescent="0.35">
      <c r="C379" s="104"/>
    </row>
    <row r="380" spans="3:3" x14ac:dyDescent="0.35">
      <c r="C380" s="104"/>
    </row>
    <row r="381" spans="3:3" x14ac:dyDescent="0.35">
      <c r="C381" s="104"/>
    </row>
    <row r="382" spans="3:3" x14ac:dyDescent="0.35">
      <c r="C382" s="104"/>
    </row>
    <row r="383" spans="3:3" x14ac:dyDescent="0.35">
      <c r="C383" s="104"/>
    </row>
    <row r="384" spans="3:3" x14ac:dyDescent="0.35">
      <c r="C384" s="104"/>
    </row>
    <row r="385" spans="3:3" x14ac:dyDescent="0.35">
      <c r="C385" s="104"/>
    </row>
    <row r="386" spans="3:3" x14ac:dyDescent="0.35">
      <c r="C386" s="104"/>
    </row>
    <row r="387" spans="3:3" x14ac:dyDescent="0.35">
      <c r="C387" s="104"/>
    </row>
    <row r="388" spans="3:3" x14ac:dyDescent="0.35">
      <c r="C388" s="104"/>
    </row>
    <row r="389" spans="3:3" x14ac:dyDescent="0.35">
      <c r="C389" s="104"/>
    </row>
    <row r="390" spans="3:3" x14ac:dyDescent="0.35">
      <c r="C390" s="104"/>
    </row>
    <row r="391" spans="3:3" x14ac:dyDescent="0.35">
      <c r="C391" s="104"/>
    </row>
    <row r="392" spans="3:3" x14ac:dyDescent="0.35">
      <c r="C392" s="104"/>
    </row>
    <row r="393" spans="3:3" x14ac:dyDescent="0.35">
      <c r="C393" s="104"/>
    </row>
    <row r="394" spans="3:3" x14ac:dyDescent="0.35">
      <c r="C394" s="104"/>
    </row>
    <row r="395" spans="3:3" x14ac:dyDescent="0.35">
      <c r="C395" s="104"/>
    </row>
    <row r="396" spans="3:3" x14ac:dyDescent="0.35">
      <c r="C396" s="104"/>
    </row>
    <row r="397" spans="3:3" x14ac:dyDescent="0.35">
      <c r="C397" s="104"/>
    </row>
    <row r="398" spans="3:3" x14ac:dyDescent="0.35">
      <c r="C398" s="104"/>
    </row>
    <row r="399" spans="3:3" x14ac:dyDescent="0.35">
      <c r="C399" s="104"/>
    </row>
    <row r="400" spans="3:3" x14ac:dyDescent="0.35">
      <c r="C400" s="104"/>
    </row>
    <row r="401" spans="3:3" x14ac:dyDescent="0.35">
      <c r="C401" s="104"/>
    </row>
    <row r="402" spans="3:3" x14ac:dyDescent="0.35">
      <c r="C402" s="104"/>
    </row>
    <row r="403" spans="3:3" x14ac:dyDescent="0.35">
      <c r="C403" s="104"/>
    </row>
    <row r="404" spans="3:3" x14ac:dyDescent="0.35">
      <c r="C404" s="104"/>
    </row>
    <row r="405" spans="3:3" x14ac:dyDescent="0.35">
      <c r="C405" s="104"/>
    </row>
    <row r="406" spans="3:3" x14ac:dyDescent="0.35">
      <c r="C406" s="104"/>
    </row>
    <row r="407" spans="3:3" x14ac:dyDescent="0.35">
      <c r="C407" s="104"/>
    </row>
    <row r="408" spans="3:3" x14ac:dyDescent="0.35">
      <c r="C408" s="104"/>
    </row>
    <row r="409" spans="3:3" x14ac:dyDescent="0.35">
      <c r="C409" s="104"/>
    </row>
    <row r="410" spans="3:3" x14ac:dyDescent="0.35">
      <c r="C410" s="104"/>
    </row>
    <row r="411" spans="3:3" x14ac:dyDescent="0.35">
      <c r="C411" s="104"/>
    </row>
    <row r="412" spans="3:3" x14ac:dyDescent="0.35">
      <c r="C412" s="104"/>
    </row>
    <row r="413" spans="3:3" x14ac:dyDescent="0.35">
      <c r="C413" s="104"/>
    </row>
    <row r="414" spans="3:3" x14ac:dyDescent="0.35">
      <c r="C414" s="104"/>
    </row>
    <row r="415" spans="3:3" x14ac:dyDescent="0.35">
      <c r="C415" s="104"/>
    </row>
    <row r="416" spans="3:3" x14ac:dyDescent="0.35">
      <c r="C416" s="104"/>
    </row>
    <row r="417" spans="3:3" x14ac:dyDescent="0.35">
      <c r="C417" s="104"/>
    </row>
    <row r="418" spans="3:3" x14ac:dyDescent="0.35">
      <c r="C418" s="104"/>
    </row>
    <row r="419" spans="3:3" x14ac:dyDescent="0.35">
      <c r="C419" s="104"/>
    </row>
    <row r="420" spans="3:3" x14ac:dyDescent="0.35">
      <c r="C420" s="104"/>
    </row>
    <row r="421" spans="3:3" x14ac:dyDescent="0.35">
      <c r="C421" s="104"/>
    </row>
    <row r="422" spans="3:3" x14ac:dyDescent="0.35">
      <c r="C422" s="104"/>
    </row>
    <row r="423" spans="3:3" x14ac:dyDescent="0.35">
      <c r="C423" s="104"/>
    </row>
    <row r="424" spans="3:3" x14ac:dyDescent="0.35">
      <c r="C424" s="104"/>
    </row>
    <row r="425" spans="3:3" x14ac:dyDescent="0.35">
      <c r="C425" s="104"/>
    </row>
    <row r="426" spans="3:3" x14ac:dyDescent="0.35">
      <c r="C426" s="104"/>
    </row>
    <row r="427" spans="3:3" x14ac:dyDescent="0.35">
      <c r="C427" s="104"/>
    </row>
    <row r="428" spans="3:3" x14ac:dyDescent="0.35">
      <c r="C428" s="104"/>
    </row>
    <row r="429" spans="3:3" x14ac:dyDescent="0.35">
      <c r="C429" s="104"/>
    </row>
    <row r="430" spans="3:3" x14ac:dyDescent="0.35">
      <c r="C430" s="104"/>
    </row>
    <row r="431" spans="3:3" x14ac:dyDescent="0.35">
      <c r="C431" s="104"/>
    </row>
    <row r="432" spans="3:3" x14ac:dyDescent="0.35">
      <c r="C432" s="104"/>
    </row>
    <row r="433" spans="3:3" x14ac:dyDescent="0.35">
      <c r="C433" s="104"/>
    </row>
    <row r="434" spans="3:3" x14ac:dyDescent="0.35">
      <c r="C434" s="104"/>
    </row>
    <row r="435" spans="3:3" x14ac:dyDescent="0.35">
      <c r="C435" s="104"/>
    </row>
    <row r="436" spans="3:3" x14ac:dyDescent="0.35">
      <c r="C436" s="104"/>
    </row>
    <row r="437" spans="3:3" x14ac:dyDescent="0.35">
      <c r="C437" s="104"/>
    </row>
    <row r="438" spans="3:3" x14ac:dyDescent="0.35">
      <c r="C438" s="104"/>
    </row>
    <row r="439" spans="3:3" x14ac:dyDescent="0.35">
      <c r="C439" s="104"/>
    </row>
    <row r="440" spans="3:3" x14ac:dyDescent="0.35">
      <c r="C440" s="104"/>
    </row>
    <row r="441" spans="3:3" x14ac:dyDescent="0.35">
      <c r="C441" s="104"/>
    </row>
    <row r="442" spans="3:3" x14ac:dyDescent="0.35">
      <c r="C442" s="104"/>
    </row>
    <row r="443" spans="3:3" x14ac:dyDescent="0.35">
      <c r="C443" s="104"/>
    </row>
    <row r="444" spans="3:3" x14ac:dyDescent="0.35">
      <c r="C444" s="104"/>
    </row>
    <row r="445" spans="3:3" x14ac:dyDescent="0.35">
      <c r="C445" s="104"/>
    </row>
    <row r="446" spans="3:3" x14ac:dyDescent="0.35">
      <c r="C446" s="104"/>
    </row>
    <row r="447" spans="3:3" x14ac:dyDescent="0.35">
      <c r="C447" s="104"/>
    </row>
    <row r="448" spans="3:3" x14ac:dyDescent="0.35">
      <c r="C448" s="104"/>
    </row>
    <row r="449" spans="3:3" x14ac:dyDescent="0.35">
      <c r="C449" s="104"/>
    </row>
    <row r="450" spans="3:3" x14ac:dyDescent="0.35">
      <c r="C450" s="104"/>
    </row>
    <row r="451" spans="3:3" x14ac:dyDescent="0.35">
      <c r="C451" s="104"/>
    </row>
    <row r="452" spans="3:3" x14ac:dyDescent="0.35">
      <c r="C452" s="104"/>
    </row>
    <row r="453" spans="3:3" x14ac:dyDescent="0.35">
      <c r="C453" s="104"/>
    </row>
    <row r="454" spans="3:3" x14ac:dyDescent="0.35">
      <c r="C454" s="104"/>
    </row>
    <row r="455" spans="3:3" x14ac:dyDescent="0.35">
      <c r="C455" s="104"/>
    </row>
    <row r="456" spans="3:3" x14ac:dyDescent="0.35">
      <c r="C456" s="104"/>
    </row>
    <row r="457" spans="3:3" x14ac:dyDescent="0.35">
      <c r="C457" s="104"/>
    </row>
    <row r="458" spans="3:3" x14ac:dyDescent="0.35">
      <c r="C458" s="104"/>
    </row>
    <row r="459" spans="3:3" x14ac:dyDescent="0.35">
      <c r="C459" s="104"/>
    </row>
    <row r="460" spans="3:3" x14ac:dyDescent="0.35">
      <c r="C460" s="104"/>
    </row>
    <row r="461" spans="3:3" x14ac:dyDescent="0.35">
      <c r="C461" s="104"/>
    </row>
    <row r="462" spans="3:3" x14ac:dyDescent="0.35">
      <c r="C462" s="104"/>
    </row>
    <row r="463" spans="3:3" x14ac:dyDescent="0.35">
      <c r="C463" s="104"/>
    </row>
    <row r="464" spans="3:3" x14ac:dyDescent="0.35">
      <c r="C464" s="104"/>
    </row>
    <row r="465" spans="3:3" x14ac:dyDescent="0.35">
      <c r="C465" s="104"/>
    </row>
    <row r="466" spans="3:3" x14ac:dyDescent="0.35">
      <c r="C466" s="104"/>
    </row>
    <row r="467" spans="3:3" x14ac:dyDescent="0.35">
      <c r="C467" s="104"/>
    </row>
    <row r="468" spans="3:3" x14ac:dyDescent="0.35">
      <c r="C468" s="104"/>
    </row>
    <row r="469" spans="3:3" x14ac:dyDescent="0.35">
      <c r="C469" s="104"/>
    </row>
    <row r="470" spans="3:3" x14ac:dyDescent="0.35">
      <c r="C470" s="104"/>
    </row>
    <row r="471" spans="3:3" x14ac:dyDescent="0.35">
      <c r="C471" s="104"/>
    </row>
    <row r="472" spans="3:3" x14ac:dyDescent="0.35">
      <c r="C472" s="104"/>
    </row>
    <row r="473" spans="3:3" x14ac:dyDescent="0.35">
      <c r="C473" s="104"/>
    </row>
    <row r="474" spans="3:3" x14ac:dyDescent="0.35">
      <c r="C474" s="104"/>
    </row>
    <row r="475" spans="3:3" x14ac:dyDescent="0.35">
      <c r="C475" s="104"/>
    </row>
    <row r="476" spans="3:3" x14ac:dyDescent="0.35">
      <c r="C476" s="104"/>
    </row>
    <row r="477" spans="3:3" x14ac:dyDescent="0.35">
      <c r="C477" s="104"/>
    </row>
    <row r="478" spans="3:3" x14ac:dyDescent="0.35">
      <c r="C478" s="104"/>
    </row>
    <row r="479" spans="3:3" x14ac:dyDescent="0.35">
      <c r="C479" s="104"/>
    </row>
    <row r="480" spans="3:3" x14ac:dyDescent="0.35">
      <c r="C480" s="104"/>
    </row>
    <row r="481" spans="3:3" x14ac:dyDescent="0.35">
      <c r="C481" s="104"/>
    </row>
    <row r="482" spans="3:3" x14ac:dyDescent="0.35">
      <c r="C482" s="104"/>
    </row>
    <row r="483" spans="3:3" x14ac:dyDescent="0.35">
      <c r="C483" s="104"/>
    </row>
    <row r="484" spans="3:3" x14ac:dyDescent="0.35">
      <c r="C484" s="104"/>
    </row>
    <row r="485" spans="3:3" x14ac:dyDescent="0.35">
      <c r="C485" s="104"/>
    </row>
    <row r="486" spans="3:3" x14ac:dyDescent="0.35">
      <c r="C486" s="104"/>
    </row>
    <row r="487" spans="3:3" x14ac:dyDescent="0.35">
      <c r="C487" s="104"/>
    </row>
    <row r="488" spans="3:3" x14ac:dyDescent="0.35">
      <c r="C488" s="104"/>
    </row>
    <row r="489" spans="3:3" x14ac:dyDescent="0.35">
      <c r="C489" s="104"/>
    </row>
    <row r="490" spans="3:3" x14ac:dyDescent="0.35">
      <c r="C490" s="104"/>
    </row>
    <row r="491" spans="3:3" x14ac:dyDescent="0.35">
      <c r="C491" s="104"/>
    </row>
    <row r="492" spans="3:3" x14ac:dyDescent="0.35">
      <c r="C492" s="104"/>
    </row>
    <row r="493" spans="3:3" x14ac:dyDescent="0.35">
      <c r="C493" s="104"/>
    </row>
    <row r="494" spans="3:3" x14ac:dyDescent="0.35">
      <c r="C494" s="104"/>
    </row>
    <row r="495" spans="3:3" x14ac:dyDescent="0.35">
      <c r="C495" s="104"/>
    </row>
    <row r="496" spans="3:3" x14ac:dyDescent="0.35">
      <c r="C496" s="104"/>
    </row>
    <row r="497" spans="3:3" x14ac:dyDescent="0.35">
      <c r="C497" s="104"/>
    </row>
    <row r="498" spans="3:3" x14ac:dyDescent="0.35">
      <c r="C498" s="104"/>
    </row>
    <row r="499" spans="3:3" x14ac:dyDescent="0.35">
      <c r="C499" s="104"/>
    </row>
    <row r="500" spans="3:3" x14ac:dyDescent="0.35">
      <c r="C500" s="104"/>
    </row>
    <row r="501" spans="3:3" x14ac:dyDescent="0.35">
      <c r="C501" s="104"/>
    </row>
    <row r="502" spans="3:3" x14ac:dyDescent="0.35">
      <c r="C502" s="104"/>
    </row>
    <row r="503" spans="3:3" x14ac:dyDescent="0.35">
      <c r="C503" s="104"/>
    </row>
    <row r="504" spans="3:3" x14ac:dyDescent="0.35">
      <c r="C504" s="104"/>
    </row>
    <row r="505" spans="3:3" x14ac:dyDescent="0.35">
      <c r="C505" s="104"/>
    </row>
    <row r="506" spans="3:3" x14ac:dyDescent="0.35">
      <c r="C506" s="104"/>
    </row>
    <row r="507" spans="3:3" x14ac:dyDescent="0.35">
      <c r="C507" s="104"/>
    </row>
    <row r="508" spans="3:3" x14ac:dyDescent="0.35">
      <c r="C508" s="104"/>
    </row>
    <row r="509" spans="3:3" x14ac:dyDescent="0.35">
      <c r="C509" s="104"/>
    </row>
    <row r="510" spans="3:3" x14ac:dyDescent="0.35">
      <c r="C510" s="104"/>
    </row>
    <row r="511" spans="3:3" x14ac:dyDescent="0.35">
      <c r="C511" s="104"/>
    </row>
    <row r="512" spans="3:3" x14ac:dyDescent="0.35">
      <c r="C512" s="104"/>
    </row>
    <row r="513" spans="3:3" x14ac:dyDescent="0.35">
      <c r="C513" s="104"/>
    </row>
    <row r="514" spans="3:3" x14ac:dyDescent="0.35">
      <c r="C514" s="104"/>
    </row>
    <row r="515" spans="3:3" x14ac:dyDescent="0.35">
      <c r="C515" s="104"/>
    </row>
    <row r="516" spans="3:3" x14ac:dyDescent="0.35">
      <c r="C516" s="104"/>
    </row>
    <row r="517" spans="3:3" x14ac:dyDescent="0.35">
      <c r="C517" s="104"/>
    </row>
    <row r="518" spans="3:3" x14ac:dyDescent="0.35">
      <c r="C518" s="104"/>
    </row>
    <row r="519" spans="3:3" x14ac:dyDescent="0.35">
      <c r="C519" s="104"/>
    </row>
    <row r="520" spans="3:3" x14ac:dyDescent="0.35">
      <c r="C520" s="104"/>
    </row>
    <row r="521" spans="3:3" x14ac:dyDescent="0.35">
      <c r="C521" s="104"/>
    </row>
    <row r="522" spans="3:3" x14ac:dyDescent="0.35">
      <c r="C522" s="104"/>
    </row>
    <row r="523" spans="3:3" x14ac:dyDescent="0.35">
      <c r="C523" s="104"/>
    </row>
    <row r="524" spans="3:3" x14ac:dyDescent="0.35">
      <c r="C524" s="104"/>
    </row>
    <row r="525" spans="3:3" x14ac:dyDescent="0.35">
      <c r="C525" s="104"/>
    </row>
    <row r="526" spans="3:3" x14ac:dyDescent="0.35">
      <c r="C526" s="104"/>
    </row>
    <row r="527" spans="3:3" x14ac:dyDescent="0.35">
      <c r="C527" s="104"/>
    </row>
    <row r="528" spans="3:3" x14ac:dyDescent="0.35">
      <c r="C528" s="104"/>
    </row>
    <row r="529" spans="3:3" x14ac:dyDescent="0.35">
      <c r="C529" s="104"/>
    </row>
    <row r="530" spans="3:3" x14ac:dyDescent="0.35">
      <c r="C530" s="104"/>
    </row>
    <row r="531" spans="3:3" x14ac:dyDescent="0.35">
      <c r="C531" s="104"/>
    </row>
    <row r="532" spans="3:3" x14ac:dyDescent="0.35">
      <c r="C532" s="104"/>
    </row>
    <row r="533" spans="3:3" x14ac:dyDescent="0.35">
      <c r="C533" s="104"/>
    </row>
    <row r="534" spans="3:3" x14ac:dyDescent="0.35">
      <c r="C534" s="104"/>
    </row>
    <row r="535" spans="3:3" x14ac:dyDescent="0.35">
      <c r="C535" s="104"/>
    </row>
    <row r="536" spans="3:3" x14ac:dyDescent="0.35">
      <c r="C536" s="104"/>
    </row>
    <row r="537" spans="3:3" x14ac:dyDescent="0.35">
      <c r="C537" s="104"/>
    </row>
    <row r="538" spans="3:3" x14ac:dyDescent="0.35">
      <c r="C538" s="104"/>
    </row>
    <row r="539" spans="3:3" x14ac:dyDescent="0.35">
      <c r="C539" s="104"/>
    </row>
    <row r="540" spans="3:3" x14ac:dyDescent="0.35">
      <c r="C540" s="104"/>
    </row>
    <row r="541" spans="3:3" x14ac:dyDescent="0.35">
      <c r="C541" s="104"/>
    </row>
    <row r="542" spans="3:3" x14ac:dyDescent="0.35">
      <c r="C542" s="104"/>
    </row>
    <row r="543" spans="3:3" x14ac:dyDescent="0.35">
      <c r="C543" s="104"/>
    </row>
    <row r="544" spans="3:3" x14ac:dyDescent="0.35">
      <c r="C544" s="104"/>
    </row>
    <row r="545" spans="3:3" x14ac:dyDescent="0.35">
      <c r="C545" s="104"/>
    </row>
    <row r="546" spans="3:3" x14ac:dyDescent="0.35">
      <c r="C546" s="104"/>
    </row>
    <row r="547" spans="3:3" x14ac:dyDescent="0.35">
      <c r="C547" s="104"/>
    </row>
    <row r="548" spans="3:3" x14ac:dyDescent="0.35">
      <c r="C548" s="104"/>
    </row>
    <row r="549" spans="3:3" x14ac:dyDescent="0.35">
      <c r="C549" s="104"/>
    </row>
    <row r="550" spans="3:3" x14ac:dyDescent="0.35">
      <c r="C550" s="104"/>
    </row>
    <row r="551" spans="3:3" x14ac:dyDescent="0.35">
      <c r="C551" s="104"/>
    </row>
    <row r="552" spans="3:3" x14ac:dyDescent="0.35">
      <c r="C552" s="104"/>
    </row>
    <row r="553" spans="3:3" x14ac:dyDescent="0.35">
      <c r="C553" s="104"/>
    </row>
    <row r="554" spans="3:3" x14ac:dyDescent="0.35">
      <c r="C554" s="104"/>
    </row>
    <row r="555" spans="3:3" x14ac:dyDescent="0.35">
      <c r="C555" s="104"/>
    </row>
    <row r="556" spans="3:3" x14ac:dyDescent="0.35">
      <c r="C556" s="104"/>
    </row>
    <row r="557" spans="3:3" x14ac:dyDescent="0.35">
      <c r="C557" s="104"/>
    </row>
    <row r="558" spans="3:3" x14ac:dyDescent="0.35">
      <c r="C558" s="104"/>
    </row>
    <row r="559" spans="3:3" x14ac:dyDescent="0.35">
      <c r="C559" s="104"/>
    </row>
    <row r="560" spans="3:3" x14ac:dyDescent="0.35">
      <c r="C560" s="104"/>
    </row>
    <row r="561" spans="3:3" x14ac:dyDescent="0.35">
      <c r="C561" s="104"/>
    </row>
    <row r="562" spans="3:3" x14ac:dyDescent="0.35">
      <c r="C562" s="104"/>
    </row>
    <row r="563" spans="3:3" x14ac:dyDescent="0.35">
      <c r="C563" s="104"/>
    </row>
    <row r="564" spans="3:3" x14ac:dyDescent="0.35">
      <c r="C564" s="104"/>
    </row>
    <row r="565" spans="3:3" x14ac:dyDescent="0.35">
      <c r="C565" s="104"/>
    </row>
    <row r="566" spans="3:3" x14ac:dyDescent="0.35">
      <c r="C566" s="104"/>
    </row>
    <row r="567" spans="3:3" x14ac:dyDescent="0.35">
      <c r="C567" s="104"/>
    </row>
    <row r="568" spans="3:3" x14ac:dyDescent="0.35">
      <c r="C568" s="104"/>
    </row>
    <row r="569" spans="3:3" x14ac:dyDescent="0.35">
      <c r="C569" s="104"/>
    </row>
    <row r="570" spans="3:3" x14ac:dyDescent="0.35">
      <c r="C570" s="104"/>
    </row>
    <row r="571" spans="3:3" x14ac:dyDescent="0.35">
      <c r="C571" s="104"/>
    </row>
    <row r="572" spans="3:3" x14ac:dyDescent="0.35">
      <c r="C572" s="104"/>
    </row>
    <row r="573" spans="3:3" x14ac:dyDescent="0.35">
      <c r="C573" s="104"/>
    </row>
    <row r="574" spans="3:3" x14ac:dyDescent="0.35">
      <c r="C574" s="104"/>
    </row>
    <row r="575" spans="3:3" x14ac:dyDescent="0.35">
      <c r="C575" s="104"/>
    </row>
    <row r="576" spans="3:3" x14ac:dyDescent="0.35">
      <c r="C576" s="104"/>
    </row>
    <row r="577" spans="3:3" x14ac:dyDescent="0.35">
      <c r="C577" s="104"/>
    </row>
    <row r="578" spans="3:3" x14ac:dyDescent="0.35">
      <c r="C578" s="104"/>
    </row>
    <row r="579" spans="3:3" x14ac:dyDescent="0.35">
      <c r="C579" s="104"/>
    </row>
    <row r="580" spans="3:3" x14ac:dyDescent="0.35">
      <c r="C580" s="104"/>
    </row>
    <row r="581" spans="3:3" x14ac:dyDescent="0.35">
      <c r="C581" s="104"/>
    </row>
    <row r="582" spans="3:3" x14ac:dyDescent="0.35">
      <c r="C582" s="104"/>
    </row>
    <row r="583" spans="3:3" x14ac:dyDescent="0.35">
      <c r="C583" s="104"/>
    </row>
    <row r="584" spans="3:3" x14ac:dyDescent="0.35">
      <c r="C584" s="104"/>
    </row>
    <row r="585" spans="3:3" x14ac:dyDescent="0.35">
      <c r="C585" s="104"/>
    </row>
    <row r="586" spans="3:3" x14ac:dyDescent="0.35">
      <c r="C586" s="104"/>
    </row>
    <row r="587" spans="3:3" x14ac:dyDescent="0.35">
      <c r="C587" s="104"/>
    </row>
    <row r="588" spans="3:3" x14ac:dyDescent="0.35">
      <c r="C588" s="104"/>
    </row>
    <row r="589" spans="3:3" x14ac:dyDescent="0.35">
      <c r="C589" s="104"/>
    </row>
    <row r="590" spans="3:3" x14ac:dyDescent="0.35">
      <c r="C590" s="104"/>
    </row>
    <row r="591" spans="3:3" x14ac:dyDescent="0.35">
      <c r="C591" s="104"/>
    </row>
    <row r="592" spans="3:3" x14ac:dyDescent="0.35">
      <c r="C592" s="104"/>
    </row>
    <row r="593" spans="3:3" x14ac:dyDescent="0.35">
      <c r="C593" s="104"/>
    </row>
    <row r="594" spans="3:3" x14ac:dyDescent="0.35">
      <c r="C594" s="104"/>
    </row>
    <row r="595" spans="3:3" x14ac:dyDescent="0.35">
      <c r="C595" s="104"/>
    </row>
    <row r="596" spans="3:3" x14ac:dyDescent="0.35">
      <c r="C596" s="104"/>
    </row>
    <row r="597" spans="3:3" x14ac:dyDescent="0.35">
      <c r="C597" s="104"/>
    </row>
    <row r="598" spans="3:3" x14ac:dyDescent="0.35">
      <c r="C598" s="104"/>
    </row>
    <row r="599" spans="3:3" x14ac:dyDescent="0.35">
      <c r="C599" s="104"/>
    </row>
    <row r="600" spans="3:3" x14ac:dyDescent="0.35">
      <c r="C600" s="104"/>
    </row>
    <row r="601" spans="3:3" x14ac:dyDescent="0.35">
      <c r="C601" s="104"/>
    </row>
    <row r="602" spans="3:3" x14ac:dyDescent="0.35">
      <c r="C602" s="104"/>
    </row>
    <row r="603" spans="3:3" x14ac:dyDescent="0.35">
      <c r="C603" s="104"/>
    </row>
    <row r="604" spans="3:3" x14ac:dyDescent="0.35">
      <c r="C604" s="104"/>
    </row>
    <row r="605" spans="3:3" x14ac:dyDescent="0.35">
      <c r="C605" s="104"/>
    </row>
    <row r="606" spans="3:3" x14ac:dyDescent="0.35">
      <c r="C606" s="104"/>
    </row>
    <row r="607" spans="3:3" x14ac:dyDescent="0.35">
      <c r="C607" s="104"/>
    </row>
    <row r="608" spans="3:3" x14ac:dyDescent="0.35">
      <c r="C608" s="104"/>
    </row>
    <row r="609" spans="3:3" x14ac:dyDescent="0.35">
      <c r="C609" s="104"/>
    </row>
    <row r="610" spans="3:3" x14ac:dyDescent="0.35">
      <c r="C610" s="104"/>
    </row>
    <row r="611" spans="3:3" x14ac:dyDescent="0.35">
      <c r="C611" s="104"/>
    </row>
    <row r="612" spans="3:3" x14ac:dyDescent="0.35">
      <c r="C612" s="104"/>
    </row>
    <row r="613" spans="3:3" x14ac:dyDescent="0.35">
      <c r="C613" s="104"/>
    </row>
    <row r="614" spans="3:3" x14ac:dyDescent="0.35">
      <c r="C614" s="104"/>
    </row>
    <row r="615" spans="3:3" x14ac:dyDescent="0.35">
      <c r="C615" s="104"/>
    </row>
    <row r="616" spans="3:3" x14ac:dyDescent="0.35">
      <c r="C616" s="104"/>
    </row>
    <row r="617" spans="3:3" x14ac:dyDescent="0.35">
      <c r="C617" s="104"/>
    </row>
    <row r="618" spans="3:3" x14ac:dyDescent="0.35">
      <c r="C618" s="104"/>
    </row>
    <row r="619" spans="3:3" x14ac:dyDescent="0.35">
      <c r="C619" s="104"/>
    </row>
    <row r="620" spans="3:3" x14ac:dyDescent="0.35">
      <c r="C620" s="104"/>
    </row>
    <row r="621" spans="3:3" x14ac:dyDescent="0.35">
      <c r="C621" s="104"/>
    </row>
    <row r="622" spans="3:3" x14ac:dyDescent="0.35">
      <c r="C622" s="104"/>
    </row>
    <row r="623" spans="3:3" x14ac:dyDescent="0.35">
      <c r="C623" s="104"/>
    </row>
    <row r="624" spans="3:3" x14ac:dyDescent="0.35">
      <c r="C624" s="104"/>
    </row>
    <row r="625" spans="3:3" x14ac:dyDescent="0.35">
      <c r="C625" s="104"/>
    </row>
    <row r="626" spans="3:3" x14ac:dyDescent="0.35">
      <c r="C626" s="104"/>
    </row>
    <row r="627" spans="3:3" x14ac:dyDescent="0.35">
      <c r="C627" s="104"/>
    </row>
    <row r="628" spans="3:3" x14ac:dyDescent="0.35">
      <c r="C628" s="104"/>
    </row>
    <row r="629" spans="3:3" x14ac:dyDescent="0.35">
      <c r="C629" s="104"/>
    </row>
    <row r="630" spans="3:3" x14ac:dyDescent="0.35">
      <c r="C630" s="104"/>
    </row>
    <row r="631" spans="3:3" x14ac:dyDescent="0.35">
      <c r="C631" s="104"/>
    </row>
    <row r="632" spans="3:3" x14ac:dyDescent="0.35">
      <c r="C632" s="104"/>
    </row>
    <row r="633" spans="3:3" x14ac:dyDescent="0.35">
      <c r="C633" s="104"/>
    </row>
    <row r="634" spans="3:3" x14ac:dyDescent="0.35">
      <c r="C634" s="104"/>
    </row>
    <row r="635" spans="3:3" x14ac:dyDescent="0.35">
      <c r="C635" s="104"/>
    </row>
    <row r="636" spans="3:3" x14ac:dyDescent="0.35">
      <c r="C636" s="104"/>
    </row>
    <row r="637" spans="3:3" x14ac:dyDescent="0.35">
      <c r="C637" s="104"/>
    </row>
    <row r="638" spans="3:3" x14ac:dyDescent="0.35">
      <c r="C638" s="104"/>
    </row>
    <row r="639" spans="3:3" x14ac:dyDescent="0.35">
      <c r="C639" s="104"/>
    </row>
    <row r="640" spans="3:3" x14ac:dyDescent="0.35">
      <c r="C640" s="104"/>
    </row>
    <row r="641" spans="3:3" x14ac:dyDescent="0.35">
      <c r="C641" s="104"/>
    </row>
    <row r="642" spans="3:3" x14ac:dyDescent="0.35">
      <c r="C642" s="104"/>
    </row>
    <row r="643" spans="3:3" x14ac:dyDescent="0.35">
      <c r="C643" s="104"/>
    </row>
    <row r="644" spans="3:3" x14ac:dyDescent="0.35">
      <c r="C644" s="104"/>
    </row>
    <row r="645" spans="3:3" x14ac:dyDescent="0.35">
      <c r="C645" s="104"/>
    </row>
    <row r="646" spans="3:3" x14ac:dyDescent="0.35">
      <c r="C646" s="104"/>
    </row>
    <row r="647" spans="3:3" x14ac:dyDescent="0.35">
      <c r="C647" s="104"/>
    </row>
    <row r="648" spans="3:3" x14ac:dyDescent="0.35">
      <c r="C648" s="104"/>
    </row>
    <row r="649" spans="3:3" x14ac:dyDescent="0.35">
      <c r="C649" s="104"/>
    </row>
    <row r="650" spans="3:3" x14ac:dyDescent="0.35">
      <c r="C650" s="104"/>
    </row>
    <row r="651" spans="3:3" x14ac:dyDescent="0.35">
      <c r="C651" s="104"/>
    </row>
    <row r="652" spans="3:3" x14ac:dyDescent="0.35">
      <c r="C652" s="104"/>
    </row>
    <row r="653" spans="3:3" x14ac:dyDescent="0.35">
      <c r="C653" s="104"/>
    </row>
    <row r="654" spans="3:3" x14ac:dyDescent="0.35">
      <c r="C654" s="104"/>
    </row>
    <row r="655" spans="3:3" x14ac:dyDescent="0.35">
      <c r="C655" s="104"/>
    </row>
    <row r="656" spans="3:3" x14ac:dyDescent="0.35">
      <c r="C656" s="104"/>
    </row>
    <row r="657" spans="3:3" x14ac:dyDescent="0.35">
      <c r="C657" s="104"/>
    </row>
    <row r="658" spans="3:3" x14ac:dyDescent="0.35">
      <c r="C658" s="104"/>
    </row>
    <row r="659" spans="3:3" x14ac:dyDescent="0.35">
      <c r="C659" s="104"/>
    </row>
    <row r="660" spans="3:3" x14ac:dyDescent="0.35">
      <c r="C660" s="104"/>
    </row>
    <row r="661" spans="3:3" x14ac:dyDescent="0.35">
      <c r="C661" s="104"/>
    </row>
    <row r="662" spans="3:3" x14ac:dyDescent="0.35">
      <c r="C662" s="104"/>
    </row>
    <row r="663" spans="3:3" x14ac:dyDescent="0.35">
      <c r="C663" s="104"/>
    </row>
    <row r="664" spans="3:3" x14ac:dyDescent="0.35">
      <c r="C664" s="104"/>
    </row>
    <row r="665" spans="3:3" x14ac:dyDescent="0.35">
      <c r="C665" s="104"/>
    </row>
    <row r="666" spans="3:3" x14ac:dyDescent="0.35">
      <c r="C666" s="104"/>
    </row>
    <row r="667" spans="3:3" x14ac:dyDescent="0.35">
      <c r="C667" s="104"/>
    </row>
    <row r="668" spans="3:3" x14ac:dyDescent="0.35">
      <c r="C668" s="104"/>
    </row>
    <row r="669" spans="3:3" x14ac:dyDescent="0.35">
      <c r="C669" s="104"/>
    </row>
    <row r="670" spans="3:3" x14ac:dyDescent="0.35">
      <c r="C670" s="104"/>
    </row>
    <row r="671" spans="3:3" x14ac:dyDescent="0.35">
      <c r="C671" s="104"/>
    </row>
    <row r="672" spans="3:3" x14ac:dyDescent="0.35">
      <c r="C672" s="104"/>
    </row>
    <row r="673" spans="3:3" x14ac:dyDescent="0.35">
      <c r="C673" s="104"/>
    </row>
    <row r="674" spans="3:3" x14ac:dyDescent="0.35">
      <c r="C674" s="104"/>
    </row>
    <row r="675" spans="3:3" x14ac:dyDescent="0.35">
      <c r="C675" s="104"/>
    </row>
    <row r="676" spans="3:3" x14ac:dyDescent="0.35">
      <c r="C676" s="104"/>
    </row>
    <row r="677" spans="3:3" x14ac:dyDescent="0.35">
      <c r="C677" s="104"/>
    </row>
    <row r="678" spans="3:3" x14ac:dyDescent="0.35">
      <c r="C678" s="104"/>
    </row>
    <row r="679" spans="3:3" x14ac:dyDescent="0.35">
      <c r="C679" s="104"/>
    </row>
    <row r="680" spans="3:3" x14ac:dyDescent="0.35">
      <c r="C680" s="104"/>
    </row>
    <row r="681" spans="3:3" x14ac:dyDescent="0.35">
      <c r="C681" s="104"/>
    </row>
    <row r="682" spans="3:3" x14ac:dyDescent="0.35">
      <c r="C682" s="104"/>
    </row>
    <row r="683" spans="3:3" x14ac:dyDescent="0.35">
      <c r="C683" s="104"/>
    </row>
    <row r="684" spans="3:3" x14ac:dyDescent="0.35">
      <c r="C684" s="104"/>
    </row>
    <row r="685" spans="3:3" x14ac:dyDescent="0.35">
      <c r="C685" s="104"/>
    </row>
    <row r="686" spans="3:3" x14ac:dyDescent="0.35">
      <c r="C686" s="104"/>
    </row>
    <row r="687" spans="3:3" x14ac:dyDescent="0.35">
      <c r="C687" s="104"/>
    </row>
    <row r="688" spans="3:3" x14ac:dyDescent="0.35">
      <c r="C688" s="104"/>
    </row>
    <row r="689" spans="3:3" x14ac:dyDescent="0.35">
      <c r="C689" s="104"/>
    </row>
    <row r="690" spans="3:3" x14ac:dyDescent="0.35">
      <c r="C690" s="104"/>
    </row>
    <row r="691" spans="3:3" x14ac:dyDescent="0.35">
      <c r="C691" s="104"/>
    </row>
    <row r="692" spans="3:3" x14ac:dyDescent="0.35">
      <c r="C692" s="104"/>
    </row>
    <row r="693" spans="3:3" x14ac:dyDescent="0.35">
      <c r="C693" s="104"/>
    </row>
    <row r="694" spans="3:3" x14ac:dyDescent="0.35">
      <c r="C694" s="104"/>
    </row>
    <row r="695" spans="3:3" x14ac:dyDescent="0.35">
      <c r="C695" s="104"/>
    </row>
    <row r="696" spans="3:3" x14ac:dyDescent="0.35">
      <c r="C696" s="104"/>
    </row>
    <row r="697" spans="3:3" x14ac:dyDescent="0.35">
      <c r="C697" s="104"/>
    </row>
    <row r="698" spans="3:3" x14ac:dyDescent="0.35">
      <c r="C698" s="104"/>
    </row>
    <row r="699" spans="3:3" x14ac:dyDescent="0.35">
      <c r="C699" s="104"/>
    </row>
    <row r="700" spans="3:3" x14ac:dyDescent="0.35">
      <c r="C700" s="104"/>
    </row>
    <row r="701" spans="3:3" x14ac:dyDescent="0.35">
      <c r="C701" s="104"/>
    </row>
    <row r="702" spans="3:3" x14ac:dyDescent="0.35">
      <c r="C702" s="104"/>
    </row>
    <row r="703" spans="3:3" x14ac:dyDescent="0.35">
      <c r="C703" s="104"/>
    </row>
    <row r="704" spans="3:3" x14ac:dyDescent="0.35">
      <c r="C704" s="104"/>
    </row>
    <row r="705" spans="3:3" x14ac:dyDescent="0.35">
      <c r="C705" s="104"/>
    </row>
    <row r="706" spans="3:3" x14ac:dyDescent="0.35">
      <c r="C706" s="104"/>
    </row>
    <row r="707" spans="3:3" x14ac:dyDescent="0.35">
      <c r="C707" s="104"/>
    </row>
    <row r="708" spans="3:3" x14ac:dyDescent="0.35">
      <c r="C708" s="104"/>
    </row>
    <row r="709" spans="3:3" x14ac:dyDescent="0.35">
      <c r="C709" s="104"/>
    </row>
    <row r="710" spans="3:3" x14ac:dyDescent="0.35">
      <c r="C710" s="104"/>
    </row>
    <row r="711" spans="3:3" x14ac:dyDescent="0.35">
      <c r="C711" s="104"/>
    </row>
    <row r="712" spans="3:3" x14ac:dyDescent="0.35">
      <c r="C712" s="104"/>
    </row>
    <row r="713" spans="3:3" x14ac:dyDescent="0.35">
      <c r="C713" s="104"/>
    </row>
    <row r="714" spans="3:3" x14ac:dyDescent="0.35">
      <c r="C714" s="104"/>
    </row>
    <row r="715" spans="3:3" x14ac:dyDescent="0.35">
      <c r="C715" s="104"/>
    </row>
    <row r="716" spans="3:3" x14ac:dyDescent="0.35">
      <c r="C716" s="104"/>
    </row>
    <row r="717" spans="3:3" x14ac:dyDescent="0.35">
      <c r="C717" s="104"/>
    </row>
    <row r="718" spans="3:3" x14ac:dyDescent="0.35">
      <c r="C718" s="104"/>
    </row>
    <row r="719" spans="3:3" x14ac:dyDescent="0.35">
      <c r="C719" s="104"/>
    </row>
    <row r="720" spans="3:3" x14ac:dyDescent="0.35">
      <c r="C720" s="104"/>
    </row>
    <row r="721" spans="3:3" x14ac:dyDescent="0.35">
      <c r="C721" s="104"/>
    </row>
    <row r="722" spans="3:3" x14ac:dyDescent="0.35">
      <c r="C722" s="104"/>
    </row>
    <row r="723" spans="3:3" x14ac:dyDescent="0.35">
      <c r="C723" s="104"/>
    </row>
    <row r="724" spans="3:3" x14ac:dyDescent="0.35">
      <c r="C724" s="104"/>
    </row>
    <row r="725" spans="3:3" x14ac:dyDescent="0.35">
      <c r="C725" s="104"/>
    </row>
    <row r="726" spans="3:3" x14ac:dyDescent="0.35">
      <c r="C726" s="104"/>
    </row>
    <row r="727" spans="3:3" x14ac:dyDescent="0.35">
      <c r="C727" s="104"/>
    </row>
    <row r="728" spans="3:3" x14ac:dyDescent="0.35">
      <c r="C728" s="104"/>
    </row>
    <row r="729" spans="3:3" x14ac:dyDescent="0.35">
      <c r="C729" s="104"/>
    </row>
    <row r="730" spans="3:3" x14ac:dyDescent="0.35">
      <c r="C730" s="104"/>
    </row>
    <row r="731" spans="3:3" x14ac:dyDescent="0.35">
      <c r="C731" s="104"/>
    </row>
    <row r="732" spans="3:3" x14ac:dyDescent="0.35">
      <c r="C732" s="104"/>
    </row>
    <row r="733" spans="3:3" x14ac:dyDescent="0.35">
      <c r="C733" s="104"/>
    </row>
    <row r="734" spans="3:3" x14ac:dyDescent="0.35">
      <c r="C734" s="104"/>
    </row>
    <row r="735" spans="3:3" x14ac:dyDescent="0.35">
      <c r="C735" s="104"/>
    </row>
    <row r="736" spans="3:3" x14ac:dyDescent="0.35">
      <c r="C736" s="104"/>
    </row>
    <row r="737" spans="3:3" x14ac:dyDescent="0.35">
      <c r="C737" s="104"/>
    </row>
    <row r="738" spans="3:3" x14ac:dyDescent="0.35">
      <c r="C738" s="104"/>
    </row>
    <row r="739" spans="3:3" x14ac:dyDescent="0.35">
      <c r="C739" s="104"/>
    </row>
    <row r="740" spans="3:3" x14ac:dyDescent="0.35">
      <c r="C740" s="104"/>
    </row>
    <row r="741" spans="3:3" x14ac:dyDescent="0.35">
      <c r="C741" s="104"/>
    </row>
    <row r="742" spans="3:3" x14ac:dyDescent="0.35">
      <c r="C742" s="104"/>
    </row>
    <row r="743" spans="3:3" x14ac:dyDescent="0.35">
      <c r="C743" s="104"/>
    </row>
    <row r="744" spans="3:3" x14ac:dyDescent="0.35">
      <c r="C744" s="104"/>
    </row>
    <row r="745" spans="3:3" x14ac:dyDescent="0.35">
      <c r="C745" s="104"/>
    </row>
    <row r="746" spans="3:3" x14ac:dyDescent="0.35">
      <c r="C746" s="104"/>
    </row>
    <row r="747" spans="3:3" x14ac:dyDescent="0.35">
      <c r="C747" s="104"/>
    </row>
    <row r="748" spans="3:3" x14ac:dyDescent="0.35">
      <c r="C748" s="104"/>
    </row>
    <row r="749" spans="3:3" x14ac:dyDescent="0.35">
      <c r="C749" s="104"/>
    </row>
    <row r="750" spans="3:3" x14ac:dyDescent="0.35">
      <c r="C750" s="104"/>
    </row>
    <row r="751" spans="3:3" x14ac:dyDescent="0.35">
      <c r="C751" s="104"/>
    </row>
    <row r="752" spans="3:3" x14ac:dyDescent="0.35">
      <c r="C752" s="104"/>
    </row>
    <row r="753" spans="3:3" x14ac:dyDescent="0.35">
      <c r="C753" s="104"/>
    </row>
    <row r="754" spans="3:3" x14ac:dyDescent="0.35">
      <c r="C754" s="104"/>
    </row>
    <row r="755" spans="3:3" x14ac:dyDescent="0.35">
      <c r="C755" s="104"/>
    </row>
    <row r="756" spans="3:3" x14ac:dyDescent="0.35">
      <c r="C756" s="104"/>
    </row>
    <row r="757" spans="3:3" x14ac:dyDescent="0.35">
      <c r="C757" s="104"/>
    </row>
    <row r="758" spans="3:3" x14ac:dyDescent="0.35">
      <c r="C758" s="104"/>
    </row>
    <row r="759" spans="3:3" x14ac:dyDescent="0.35">
      <c r="C759" s="104"/>
    </row>
    <row r="760" spans="3:3" x14ac:dyDescent="0.35">
      <c r="C760" s="104"/>
    </row>
    <row r="761" spans="3:3" x14ac:dyDescent="0.35">
      <c r="C761" s="104"/>
    </row>
    <row r="762" spans="3:3" x14ac:dyDescent="0.35">
      <c r="C762" s="104"/>
    </row>
    <row r="763" spans="3:3" x14ac:dyDescent="0.35">
      <c r="C763" s="104"/>
    </row>
    <row r="764" spans="3:3" x14ac:dyDescent="0.35">
      <c r="C764" s="104"/>
    </row>
    <row r="765" spans="3:3" x14ac:dyDescent="0.35">
      <c r="C765" s="104"/>
    </row>
    <row r="766" spans="3:3" x14ac:dyDescent="0.35">
      <c r="C766" s="104"/>
    </row>
    <row r="767" spans="3:3" x14ac:dyDescent="0.35">
      <c r="C767" s="104"/>
    </row>
    <row r="768" spans="3:3" x14ac:dyDescent="0.35">
      <c r="C768" s="104"/>
    </row>
    <row r="769" spans="3:3" x14ac:dyDescent="0.35">
      <c r="C769" s="104"/>
    </row>
    <row r="770" spans="3:3" x14ac:dyDescent="0.35">
      <c r="C770" s="104"/>
    </row>
    <row r="771" spans="3:3" x14ac:dyDescent="0.35">
      <c r="C771" s="104"/>
    </row>
    <row r="772" spans="3:3" x14ac:dyDescent="0.35">
      <c r="C772" s="104"/>
    </row>
    <row r="773" spans="3:3" x14ac:dyDescent="0.35">
      <c r="C773" s="104"/>
    </row>
    <row r="774" spans="3:3" x14ac:dyDescent="0.35">
      <c r="C774" s="104"/>
    </row>
    <row r="775" spans="3:3" x14ac:dyDescent="0.35">
      <c r="C775" s="104"/>
    </row>
    <row r="776" spans="3:3" x14ac:dyDescent="0.35">
      <c r="C776" s="104"/>
    </row>
    <row r="777" spans="3:3" x14ac:dyDescent="0.35">
      <c r="C777" s="104"/>
    </row>
    <row r="778" spans="3:3" x14ac:dyDescent="0.35">
      <c r="C778" s="104"/>
    </row>
    <row r="779" spans="3:3" x14ac:dyDescent="0.35">
      <c r="C779" s="104"/>
    </row>
    <row r="780" spans="3:3" x14ac:dyDescent="0.35">
      <c r="C780" s="104"/>
    </row>
    <row r="781" spans="3:3" x14ac:dyDescent="0.35">
      <c r="C781" s="104"/>
    </row>
    <row r="782" spans="3:3" x14ac:dyDescent="0.35">
      <c r="C782" s="104"/>
    </row>
    <row r="783" spans="3:3" x14ac:dyDescent="0.35">
      <c r="C783" s="104"/>
    </row>
    <row r="784" spans="3:3" x14ac:dyDescent="0.35">
      <c r="C784" s="104"/>
    </row>
    <row r="785" spans="3:3" x14ac:dyDescent="0.35">
      <c r="C785" s="104"/>
    </row>
    <row r="786" spans="3:3" x14ac:dyDescent="0.35">
      <c r="C786" s="104"/>
    </row>
    <row r="787" spans="3:3" x14ac:dyDescent="0.35">
      <c r="C787" s="104"/>
    </row>
    <row r="788" spans="3:3" x14ac:dyDescent="0.35">
      <c r="C788" s="104"/>
    </row>
    <row r="789" spans="3:3" x14ac:dyDescent="0.35">
      <c r="C789" s="104"/>
    </row>
    <row r="790" spans="3:3" x14ac:dyDescent="0.35">
      <c r="C790" s="104"/>
    </row>
    <row r="791" spans="3:3" x14ac:dyDescent="0.35">
      <c r="C791" s="104"/>
    </row>
    <row r="792" spans="3:3" x14ac:dyDescent="0.35">
      <c r="C792" s="104"/>
    </row>
    <row r="793" spans="3:3" x14ac:dyDescent="0.35">
      <c r="C793" s="104"/>
    </row>
    <row r="794" spans="3:3" x14ac:dyDescent="0.35">
      <c r="C794" s="104"/>
    </row>
    <row r="795" spans="3:3" x14ac:dyDescent="0.35">
      <c r="C795" s="104"/>
    </row>
    <row r="796" spans="3:3" x14ac:dyDescent="0.35">
      <c r="C796" s="104"/>
    </row>
    <row r="797" spans="3:3" x14ac:dyDescent="0.35">
      <c r="C797" s="104"/>
    </row>
    <row r="798" spans="3:3" x14ac:dyDescent="0.35">
      <c r="C798" s="104"/>
    </row>
    <row r="799" spans="3:3" x14ac:dyDescent="0.35">
      <c r="C799" s="104"/>
    </row>
    <row r="800" spans="3:3" x14ac:dyDescent="0.35">
      <c r="C800" s="104"/>
    </row>
    <row r="801" spans="3:3" x14ac:dyDescent="0.35">
      <c r="C801" s="104"/>
    </row>
    <row r="802" spans="3:3" x14ac:dyDescent="0.35">
      <c r="C802" s="104"/>
    </row>
    <row r="803" spans="3:3" x14ac:dyDescent="0.35">
      <c r="C803" s="104"/>
    </row>
    <row r="804" spans="3:3" x14ac:dyDescent="0.35">
      <c r="C804" s="104"/>
    </row>
    <row r="805" spans="3:3" x14ac:dyDescent="0.35">
      <c r="C805" s="104"/>
    </row>
    <row r="806" spans="3:3" x14ac:dyDescent="0.35">
      <c r="C806" s="104"/>
    </row>
    <row r="807" spans="3:3" x14ac:dyDescent="0.35">
      <c r="C807" s="104"/>
    </row>
    <row r="808" spans="3:3" x14ac:dyDescent="0.35">
      <c r="C808" s="104"/>
    </row>
    <row r="809" spans="3:3" x14ac:dyDescent="0.35">
      <c r="C809" s="104"/>
    </row>
    <row r="810" spans="3:3" x14ac:dyDescent="0.35">
      <c r="C810" s="104"/>
    </row>
    <row r="811" spans="3:3" x14ac:dyDescent="0.35">
      <c r="C811" s="104"/>
    </row>
    <row r="812" spans="3:3" x14ac:dyDescent="0.35">
      <c r="C812" s="104"/>
    </row>
    <row r="813" spans="3:3" x14ac:dyDescent="0.35">
      <c r="C813" s="104"/>
    </row>
    <row r="814" spans="3:3" x14ac:dyDescent="0.35">
      <c r="C814" s="104"/>
    </row>
    <row r="815" spans="3:3" x14ac:dyDescent="0.35">
      <c r="C815" s="104"/>
    </row>
    <row r="816" spans="3:3" x14ac:dyDescent="0.35">
      <c r="C816" s="104"/>
    </row>
    <row r="817" spans="3:3" x14ac:dyDescent="0.35">
      <c r="C817" s="104"/>
    </row>
    <row r="818" spans="3:3" x14ac:dyDescent="0.35">
      <c r="C818" s="104"/>
    </row>
    <row r="819" spans="3:3" x14ac:dyDescent="0.35">
      <c r="C819" s="104"/>
    </row>
    <row r="820" spans="3:3" x14ac:dyDescent="0.35">
      <c r="C820" s="104"/>
    </row>
    <row r="821" spans="3:3" x14ac:dyDescent="0.35">
      <c r="C821" s="104"/>
    </row>
    <row r="822" spans="3:3" x14ac:dyDescent="0.35">
      <c r="C822" s="104"/>
    </row>
    <row r="823" spans="3:3" x14ac:dyDescent="0.35">
      <c r="C823" s="104"/>
    </row>
    <row r="824" spans="3:3" x14ac:dyDescent="0.35">
      <c r="C824" s="104"/>
    </row>
    <row r="825" spans="3:3" x14ac:dyDescent="0.35">
      <c r="C825" s="104"/>
    </row>
    <row r="826" spans="3:3" x14ac:dyDescent="0.35">
      <c r="C826" s="104"/>
    </row>
    <row r="827" spans="3:3" x14ac:dyDescent="0.35">
      <c r="C827" s="104"/>
    </row>
    <row r="828" spans="3:3" x14ac:dyDescent="0.35">
      <c r="C828" s="104"/>
    </row>
    <row r="829" spans="3:3" x14ac:dyDescent="0.35">
      <c r="C829" s="104"/>
    </row>
    <row r="830" spans="3:3" x14ac:dyDescent="0.35">
      <c r="C830" s="104"/>
    </row>
    <row r="831" spans="3:3" x14ac:dyDescent="0.35">
      <c r="C831" s="104"/>
    </row>
    <row r="832" spans="3:3" x14ac:dyDescent="0.35">
      <c r="C832" s="104"/>
    </row>
    <row r="833" spans="3:3" x14ac:dyDescent="0.35">
      <c r="C833" s="104"/>
    </row>
    <row r="834" spans="3:3" x14ac:dyDescent="0.35">
      <c r="C834" s="104"/>
    </row>
    <row r="835" spans="3:3" x14ac:dyDescent="0.35">
      <c r="C835" s="104"/>
    </row>
    <row r="836" spans="3:3" x14ac:dyDescent="0.35">
      <c r="C836" s="104"/>
    </row>
    <row r="837" spans="3:3" x14ac:dyDescent="0.35">
      <c r="C837" s="104"/>
    </row>
    <row r="838" spans="3:3" x14ac:dyDescent="0.35">
      <c r="C838" s="104"/>
    </row>
    <row r="839" spans="3:3" x14ac:dyDescent="0.35">
      <c r="C839" s="104"/>
    </row>
    <row r="840" spans="3:3" x14ac:dyDescent="0.35">
      <c r="C840" s="104"/>
    </row>
    <row r="841" spans="3:3" x14ac:dyDescent="0.35">
      <c r="C841" s="104"/>
    </row>
    <row r="842" spans="3:3" x14ac:dyDescent="0.35">
      <c r="C842" s="104"/>
    </row>
    <row r="843" spans="3:3" x14ac:dyDescent="0.35">
      <c r="C843" s="104"/>
    </row>
    <row r="844" spans="3:3" x14ac:dyDescent="0.35">
      <c r="C844" s="104"/>
    </row>
    <row r="845" spans="3:3" x14ac:dyDescent="0.35">
      <c r="C845" s="104"/>
    </row>
    <row r="846" spans="3:3" x14ac:dyDescent="0.35">
      <c r="C846" s="104"/>
    </row>
    <row r="847" spans="3:3" x14ac:dyDescent="0.35">
      <c r="C847" s="104"/>
    </row>
    <row r="848" spans="3:3" x14ac:dyDescent="0.35">
      <c r="C848" s="104"/>
    </row>
    <row r="849" spans="3:3" x14ac:dyDescent="0.35">
      <c r="C849" s="104"/>
    </row>
    <row r="850" spans="3:3" x14ac:dyDescent="0.35">
      <c r="C850" s="104"/>
    </row>
    <row r="851" spans="3:3" x14ac:dyDescent="0.35">
      <c r="C851" s="104"/>
    </row>
    <row r="852" spans="3:3" x14ac:dyDescent="0.35">
      <c r="C852" s="104"/>
    </row>
    <row r="853" spans="3:3" x14ac:dyDescent="0.35">
      <c r="C853" s="104"/>
    </row>
    <row r="854" spans="3:3" x14ac:dyDescent="0.35">
      <c r="C854" s="104"/>
    </row>
    <row r="855" spans="3:3" x14ac:dyDescent="0.35">
      <c r="C855" s="104"/>
    </row>
    <row r="856" spans="3:3" x14ac:dyDescent="0.35">
      <c r="C856" s="104"/>
    </row>
    <row r="857" spans="3:3" x14ac:dyDescent="0.35">
      <c r="C857" s="104"/>
    </row>
    <row r="858" spans="3:3" x14ac:dyDescent="0.35">
      <c r="C858" s="104"/>
    </row>
    <row r="859" spans="3:3" x14ac:dyDescent="0.35">
      <c r="C859" s="104"/>
    </row>
    <row r="860" spans="3:3" x14ac:dyDescent="0.35">
      <c r="C860" s="104"/>
    </row>
    <row r="861" spans="3:3" x14ac:dyDescent="0.35">
      <c r="C861" s="104"/>
    </row>
    <row r="862" spans="3:3" x14ac:dyDescent="0.35">
      <c r="C862" s="104"/>
    </row>
    <row r="863" spans="3:3" x14ac:dyDescent="0.35">
      <c r="C863" s="104"/>
    </row>
    <row r="864" spans="3:3" x14ac:dyDescent="0.35">
      <c r="C864" s="104"/>
    </row>
    <row r="865" spans="3:3" x14ac:dyDescent="0.35">
      <c r="C865" s="104"/>
    </row>
    <row r="866" spans="3:3" x14ac:dyDescent="0.35">
      <c r="C866" s="104"/>
    </row>
    <row r="867" spans="3:3" x14ac:dyDescent="0.35">
      <c r="C867" s="104"/>
    </row>
    <row r="868" spans="3:3" x14ac:dyDescent="0.35">
      <c r="C868" s="104"/>
    </row>
    <row r="869" spans="3:3" x14ac:dyDescent="0.35">
      <c r="C869" s="104"/>
    </row>
    <row r="870" spans="3:3" x14ac:dyDescent="0.35">
      <c r="C870" s="104"/>
    </row>
    <row r="871" spans="3:3" x14ac:dyDescent="0.35">
      <c r="C871" s="104"/>
    </row>
    <row r="872" spans="3:3" x14ac:dyDescent="0.35">
      <c r="C872" s="104"/>
    </row>
    <row r="873" spans="3:3" x14ac:dyDescent="0.35">
      <c r="C873" s="104"/>
    </row>
    <row r="874" spans="3:3" x14ac:dyDescent="0.35">
      <c r="C874" s="104"/>
    </row>
    <row r="875" spans="3:3" x14ac:dyDescent="0.35">
      <c r="C875" s="104"/>
    </row>
    <row r="876" spans="3:3" x14ac:dyDescent="0.35">
      <c r="C876" s="104"/>
    </row>
    <row r="877" spans="3:3" x14ac:dyDescent="0.35">
      <c r="C877" s="104"/>
    </row>
    <row r="878" spans="3:3" x14ac:dyDescent="0.35">
      <c r="C878" s="104"/>
    </row>
    <row r="879" spans="3:3" x14ac:dyDescent="0.35">
      <c r="C879" s="104"/>
    </row>
    <row r="880" spans="3:3" x14ac:dyDescent="0.35">
      <c r="C880" s="104"/>
    </row>
    <row r="881" spans="3:3" x14ac:dyDescent="0.35">
      <c r="C881" s="104"/>
    </row>
    <row r="882" spans="3:3" x14ac:dyDescent="0.35">
      <c r="C882" s="104"/>
    </row>
    <row r="883" spans="3:3" x14ac:dyDescent="0.35">
      <c r="C883" s="104"/>
    </row>
    <row r="884" spans="3:3" x14ac:dyDescent="0.35">
      <c r="C884" s="104"/>
    </row>
    <row r="885" spans="3:3" x14ac:dyDescent="0.35">
      <c r="C885" s="104"/>
    </row>
    <row r="886" spans="3:3" x14ac:dyDescent="0.35">
      <c r="C886" s="104"/>
    </row>
    <row r="887" spans="3:3" x14ac:dyDescent="0.35">
      <c r="C887" s="104"/>
    </row>
    <row r="888" spans="3:3" x14ac:dyDescent="0.35">
      <c r="C888" s="104"/>
    </row>
    <row r="889" spans="3:3" x14ac:dyDescent="0.35">
      <c r="C889" s="104"/>
    </row>
    <row r="890" spans="3:3" x14ac:dyDescent="0.35">
      <c r="C890" s="104"/>
    </row>
    <row r="891" spans="3:3" x14ac:dyDescent="0.35">
      <c r="C891" s="104"/>
    </row>
    <row r="892" spans="3:3" x14ac:dyDescent="0.35">
      <c r="C892" s="104"/>
    </row>
    <row r="893" spans="3:3" x14ac:dyDescent="0.35">
      <c r="C893" s="104"/>
    </row>
    <row r="894" spans="3:3" x14ac:dyDescent="0.35">
      <c r="C894" s="104"/>
    </row>
    <row r="895" spans="3:3" x14ac:dyDescent="0.35">
      <c r="C895" s="104"/>
    </row>
    <row r="896" spans="3:3" x14ac:dyDescent="0.35">
      <c r="C896" s="104"/>
    </row>
    <row r="897" spans="3:3" x14ac:dyDescent="0.35">
      <c r="C897" s="104"/>
    </row>
    <row r="898" spans="3:3" x14ac:dyDescent="0.35">
      <c r="C898" s="104"/>
    </row>
    <row r="899" spans="3:3" x14ac:dyDescent="0.35">
      <c r="C899" s="104"/>
    </row>
    <row r="900" spans="3:3" x14ac:dyDescent="0.35">
      <c r="C900" s="104"/>
    </row>
    <row r="901" spans="3:3" x14ac:dyDescent="0.35">
      <c r="C901" s="104"/>
    </row>
    <row r="902" spans="3:3" x14ac:dyDescent="0.35">
      <c r="C902" s="104"/>
    </row>
    <row r="903" spans="3:3" x14ac:dyDescent="0.35">
      <c r="C903" s="104"/>
    </row>
    <row r="904" spans="3:3" x14ac:dyDescent="0.35">
      <c r="C904" s="104"/>
    </row>
    <row r="905" spans="3:3" x14ac:dyDescent="0.35">
      <c r="C905" s="104"/>
    </row>
    <row r="906" spans="3:3" x14ac:dyDescent="0.35">
      <c r="C906" s="104"/>
    </row>
    <row r="907" spans="3:3" x14ac:dyDescent="0.35">
      <c r="C907" s="104"/>
    </row>
    <row r="908" spans="3:3" x14ac:dyDescent="0.35">
      <c r="C908" s="104"/>
    </row>
    <row r="909" spans="3:3" x14ac:dyDescent="0.35">
      <c r="C909" s="104"/>
    </row>
    <row r="910" spans="3:3" x14ac:dyDescent="0.35">
      <c r="C910" s="104"/>
    </row>
    <row r="911" spans="3:3" x14ac:dyDescent="0.35">
      <c r="C911" s="104"/>
    </row>
    <row r="912" spans="3:3" x14ac:dyDescent="0.35">
      <c r="C912" s="104"/>
    </row>
    <row r="913" spans="3:3" x14ac:dyDescent="0.35">
      <c r="C913" s="104"/>
    </row>
    <row r="914" spans="3:3" x14ac:dyDescent="0.35">
      <c r="C914" s="104"/>
    </row>
    <row r="915" spans="3:3" x14ac:dyDescent="0.35">
      <c r="C915" s="104"/>
    </row>
    <row r="916" spans="3:3" x14ac:dyDescent="0.35">
      <c r="C916" s="104"/>
    </row>
    <row r="917" spans="3:3" x14ac:dyDescent="0.35">
      <c r="C917" s="104"/>
    </row>
    <row r="918" spans="3:3" x14ac:dyDescent="0.35">
      <c r="C918" s="104"/>
    </row>
    <row r="919" spans="3:3" x14ac:dyDescent="0.35">
      <c r="C919" s="104"/>
    </row>
    <row r="920" spans="3:3" x14ac:dyDescent="0.35">
      <c r="C920" s="104"/>
    </row>
    <row r="921" spans="3:3" x14ac:dyDescent="0.35">
      <c r="C921" s="104"/>
    </row>
    <row r="922" spans="3:3" x14ac:dyDescent="0.35">
      <c r="C922" s="104"/>
    </row>
    <row r="923" spans="3:3" x14ac:dyDescent="0.35">
      <c r="C923" s="104"/>
    </row>
    <row r="924" spans="3:3" x14ac:dyDescent="0.35">
      <c r="C924" s="104"/>
    </row>
    <row r="925" spans="3:3" x14ac:dyDescent="0.35">
      <c r="C925" s="104"/>
    </row>
    <row r="926" spans="3:3" x14ac:dyDescent="0.35">
      <c r="C926" s="104"/>
    </row>
    <row r="927" spans="3:3" x14ac:dyDescent="0.35">
      <c r="C927" s="104"/>
    </row>
    <row r="928" spans="3:3" x14ac:dyDescent="0.35">
      <c r="C928" s="104"/>
    </row>
    <row r="929" spans="3:3" x14ac:dyDescent="0.35">
      <c r="C929" s="104"/>
    </row>
    <row r="930" spans="3:3" x14ac:dyDescent="0.35">
      <c r="C930" s="104"/>
    </row>
    <row r="931" spans="3:3" x14ac:dyDescent="0.35">
      <c r="C931" s="104"/>
    </row>
    <row r="932" spans="3:3" x14ac:dyDescent="0.35">
      <c r="C932" s="104"/>
    </row>
    <row r="933" spans="3:3" x14ac:dyDescent="0.35">
      <c r="C933" s="104"/>
    </row>
    <row r="934" spans="3:3" x14ac:dyDescent="0.35">
      <c r="C934" s="104"/>
    </row>
    <row r="935" spans="3:3" x14ac:dyDescent="0.35">
      <c r="C935" s="104"/>
    </row>
    <row r="936" spans="3:3" x14ac:dyDescent="0.35">
      <c r="C936" s="104"/>
    </row>
    <row r="937" spans="3:3" x14ac:dyDescent="0.35">
      <c r="C937" s="104"/>
    </row>
    <row r="938" spans="3:3" x14ac:dyDescent="0.35">
      <c r="C938" s="104"/>
    </row>
    <row r="939" spans="3:3" x14ac:dyDescent="0.35">
      <c r="C939" s="104"/>
    </row>
    <row r="940" spans="3:3" x14ac:dyDescent="0.35">
      <c r="C940" s="104"/>
    </row>
    <row r="941" spans="3:3" x14ac:dyDescent="0.35">
      <c r="C941" s="104"/>
    </row>
    <row r="942" spans="3:3" x14ac:dyDescent="0.35">
      <c r="C942" s="104"/>
    </row>
    <row r="943" spans="3:3" x14ac:dyDescent="0.35">
      <c r="C943" s="104"/>
    </row>
    <row r="944" spans="3:3" x14ac:dyDescent="0.35">
      <c r="C944" s="104"/>
    </row>
    <row r="945" spans="3:3" x14ac:dyDescent="0.35">
      <c r="C945" s="104"/>
    </row>
    <row r="946" spans="3:3" x14ac:dyDescent="0.35">
      <c r="C946" s="104"/>
    </row>
    <row r="947" spans="3:3" x14ac:dyDescent="0.35">
      <c r="C947" s="104"/>
    </row>
    <row r="948" spans="3:3" x14ac:dyDescent="0.35">
      <c r="C948" s="104"/>
    </row>
    <row r="949" spans="3:3" x14ac:dyDescent="0.35">
      <c r="C949" s="104"/>
    </row>
    <row r="950" spans="3:3" x14ac:dyDescent="0.35">
      <c r="C950" s="104"/>
    </row>
    <row r="951" spans="3:3" x14ac:dyDescent="0.35">
      <c r="C951" s="104"/>
    </row>
    <row r="952" spans="3:3" x14ac:dyDescent="0.35">
      <c r="C952" s="104"/>
    </row>
    <row r="953" spans="3:3" x14ac:dyDescent="0.35">
      <c r="C953" s="104"/>
    </row>
    <row r="954" spans="3:3" x14ac:dyDescent="0.35">
      <c r="C954" s="104"/>
    </row>
    <row r="955" spans="3:3" x14ac:dyDescent="0.35">
      <c r="C955" s="104"/>
    </row>
    <row r="956" spans="3:3" x14ac:dyDescent="0.35">
      <c r="C956" s="104"/>
    </row>
    <row r="957" spans="3:3" x14ac:dyDescent="0.35">
      <c r="C957" s="104"/>
    </row>
    <row r="958" spans="3:3" x14ac:dyDescent="0.35">
      <c r="C958" s="104"/>
    </row>
    <row r="959" spans="3:3" x14ac:dyDescent="0.35">
      <c r="C959" s="104"/>
    </row>
    <row r="960" spans="3:3" x14ac:dyDescent="0.35">
      <c r="C960" s="104"/>
    </row>
    <row r="961" spans="3:3" x14ac:dyDescent="0.35">
      <c r="C961" s="104"/>
    </row>
    <row r="962" spans="3:3" x14ac:dyDescent="0.35">
      <c r="C962" s="104"/>
    </row>
    <row r="963" spans="3:3" x14ac:dyDescent="0.35">
      <c r="C963" s="104"/>
    </row>
    <row r="964" spans="3:3" x14ac:dyDescent="0.35">
      <c r="C964" s="104"/>
    </row>
    <row r="965" spans="3:3" x14ac:dyDescent="0.35">
      <c r="C965" s="104"/>
    </row>
    <row r="966" spans="3:3" x14ac:dyDescent="0.35">
      <c r="C966" s="104"/>
    </row>
    <row r="967" spans="3:3" x14ac:dyDescent="0.35">
      <c r="C967" s="104"/>
    </row>
    <row r="968" spans="3:3" x14ac:dyDescent="0.35">
      <c r="C968" s="104"/>
    </row>
    <row r="969" spans="3:3" x14ac:dyDescent="0.35">
      <c r="C969" s="104"/>
    </row>
    <row r="970" spans="3:3" x14ac:dyDescent="0.35">
      <c r="C970" s="104"/>
    </row>
    <row r="971" spans="3:3" x14ac:dyDescent="0.35">
      <c r="C971" s="104"/>
    </row>
    <row r="972" spans="3:3" x14ac:dyDescent="0.35">
      <c r="C972" s="104"/>
    </row>
    <row r="973" spans="3:3" x14ac:dyDescent="0.35">
      <c r="C973" s="104"/>
    </row>
    <row r="974" spans="3:3" x14ac:dyDescent="0.35">
      <c r="C974" s="104"/>
    </row>
    <row r="975" spans="3:3" x14ac:dyDescent="0.35">
      <c r="C975" s="104"/>
    </row>
    <row r="976" spans="3:3" x14ac:dyDescent="0.35">
      <c r="C976" s="104"/>
    </row>
    <row r="977" spans="3:3" x14ac:dyDescent="0.35">
      <c r="C977" s="104"/>
    </row>
    <row r="978" spans="3:3" x14ac:dyDescent="0.35">
      <c r="C978" s="104"/>
    </row>
    <row r="979" spans="3:3" x14ac:dyDescent="0.35">
      <c r="C979" s="104"/>
    </row>
    <row r="980" spans="3:3" x14ac:dyDescent="0.35">
      <c r="C980" s="104"/>
    </row>
    <row r="981" spans="3:3" x14ac:dyDescent="0.35">
      <c r="C981" s="104"/>
    </row>
    <row r="982" spans="3:3" x14ac:dyDescent="0.35">
      <c r="C982" s="104"/>
    </row>
    <row r="983" spans="3:3" x14ac:dyDescent="0.35">
      <c r="C983" s="104"/>
    </row>
    <row r="984" spans="3:3" x14ac:dyDescent="0.35">
      <c r="C984" s="104"/>
    </row>
    <row r="985" spans="3:3" x14ac:dyDescent="0.35">
      <c r="C985" s="104"/>
    </row>
    <row r="986" spans="3:3" x14ac:dyDescent="0.35">
      <c r="C986" s="104"/>
    </row>
    <row r="987" spans="3:3" x14ac:dyDescent="0.35">
      <c r="C987" s="104"/>
    </row>
    <row r="988" spans="3:3" x14ac:dyDescent="0.35">
      <c r="C988" s="104"/>
    </row>
    <row r="989" spans="3:3" x14ac:dyDescent="0.35">
      <c r="C989" s="104"/>
    </row>
    <row r="990" spans="3:3" x14ac:dyDescent="0.35">
      <c r="C990" s="104"/>
    </row>
    <row r="991" spans="3:3" x14ac:dyDescent="0.35">
      <c r="C991" s="104"/>
    </row>
    <row r="992" spans="3:3" x14ac:dyDescent="0.35">
      <c r="C992" s="104"/>
    </row>
    <row r="993" spans="3:3" x14ac:dyDescent="0.35">
      <c r="C993" s="104"/>
    </row>
    <row r="994" spans="3:3" x14ac:dyDescent="0.35">
      <c r="C994" s="104"/>
    </row>
    <row r="995" spans="3:3" x14ac:dyDescent="0.35">
      <c r="C995" s="104"/>
    </row>
    <row r="996" spans="3:3" x14ac:dyDescent="0.35">
      <c r="C996" s="104"/>
    </row>
    <row r="997" spans="3:3" x14ac:dyDescent="0.35">
      <c r="C997" s="104"/>
    </row>
    <row r="998" spans="3:3" x14ac:dyDescent="0.35">
      <c r="C998" s="104"/>
    </row>
    <row r="999" spans="3:3" x14ac:dyDescent="0.35">
      <c r="C999" s="104"/>
    </row>
    <row r="1000" spans="3:3" x14ac:dyDescent="0.35">
      <c r="C1000" s="104"/>
    </row>
  </sheetData>
  <sheetProtection sheet="1" objects="1" scenarios="1"/>
  <mergeCells count="29">
    <mergeCell ref="B54:C54"/>
    <mergeCell ref="A17:F17"/>
    <mergeCell ref="A21:F21"/>
    <mergeCell ref="A25:F25"/>
    <mergeCell ref="A29:F29"/>
    <mergeCell ref="A33:F33"/>
    <mergeCell ref="A37:F37"/>
    <mergeCell ref="A41:F41"/>
    <mergeCell ref="A45:F45"/>
    <mergeCell ref="A50:F50"/>
    <mergeCell ref="B51:C51"/>
    <mergeCell ref="B52:C52"/>
    <mergeCell ref="B53:C53"/>
    <mergeCell ref="A30:A32"/>
    <mergeCell ref="A34:A36"/>
    <mergeCell ref="A1:F1"/>
    <mergeCell ref="A38:A40"/>
    <mergeCell ref="B2:C2"/>
    <mergeCell ref="A6:F6"/>
    <mergeCell ref="A7:A8"/>
    <mergeCell ref="B7:B8"/>
    <mergeCell ref="C7:C8"/>
    <mergeCell ref="A22:A24"/>
    <mergeCell ref="A26:A28"/>
    <mergeCell ref="A9:F9"/>
    <mergeCell ref="A13:F13"/>
    <mergeCell ref="A10:A12"/>
    <mergeCell ref="A14:A16"/>
    <mergeCell ref="A18:A20"/>
  </mergeCells>
  <pageMargins left="0.7" right="0.7" top="0.75" bottom="0.75" header="0" footer="0"/>
  <pageSetup scale="6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001"/>
  <sheetViews>
    <sheetView zoomScaleNormal="100" workbookViewId="0">
      <selection activeCell="D23" sqref="D23"/>
    </sheetView>
  </sheetViews>
  <sheetFormatPr defaultColWidth="12.83203125" defaultRowHeight="15" x14ac:dyDescent="0.35"/>
  <cols>
    <col min="1" max="1" width="48.6640625" style="102" customWidth="1"/>
    <col min="2" max="2" width="47.5" style="88" customWidth="1"/>
    <col min="3" max="3" width="6.5" style="88" customWidth="1"/>
    <col min="4" max="4" width="6.1640625" style="86" customWidth="1"/>
    <col min="5" max="7" width="13.33203125" style="86" customWidth="1"/>
    <col min="8" max="9" width="7.83203125" style="86" customWidth="1"/>
    <col min="10" max="25" width="10.1640625" style="86" customWidth="1"/>
    <col min="26" max="16384" width="12.83203125" style="86"/>
  </cols>
  <sheetData>
    <row r="1" spans="1:7" ht="48" customHeight="1" x14ac:dyDescent="0.25">
      <c r="A1" s="275" t="s">
        <v>367</v>
      </c>
      <c r="B1" s="275"/>
      <c r="C1" s="275"/>
      <c r="D1" s="275"/>
      <c r="E1" s="275"/>
      <c r="F1" s="275"/>
      <c r="G1" s="275"/>
    </row>
    <row r="2" spans="1:7" s="101" customFormat="1" ht="26.25" thickBot="1" x14ac:dyDescent="0.3">
      <c r="A2" s="87" t="s">
        <v>1</v>
      </c>
      <c r="B2" s="216" t="s">
        <v>2</v>
      </c>
      <c r="C2" s="216"/>
      <c r="D2" s="216"/>
      <c r="E2" s="87" t="s">
        <v>3</v>
      </c>
      <c r="F2" s="87" t="s">
        <v>4</v>
      </c>
      <c r="G2" s="87" t="s">
        <v>5</v>
      </c>
    </row>
    <row r="3" spans="1:7" ht="44.25" customHeight="1" x14ac:dyDescent="0.35">
      <c r="A3" s="99" t="s">
        <v>6</v>
      </c>
      <c r="B3" s="219" t="s">
        <v>208</v>
      </c>
      <c r="C3" s="220"/>
      <c r="D3" s="90">
        <v>0.02</v>
      </c>
      <c r="E3" s="91">
        <v>20000000</v>
      </c>
      <c r="F3" s="148">
        <f t="shared" ref="F3:G3" si="0">($D$3*E3)+E3</f>
        <v>20400000</v>
      </c>
      <c r="G3" s="148">
        <f t="shared" si="0"/>
        <v>20808000</v>
      </c>
    </row>
    <row r="4" spans="1:7" ht="15.75" x14ac:dyDescent="0.35">
      <c r="A4" s="99" t="s">
        <v>368</v>
      </c>
      <c r="B4" s="219" t="s">
        <v>369</v>
      </c>
      <c r="C4" s="220"/>
      <c r="D4" s="90">
        <v>0.09</v>
      </c>
      <c r="E4" s="148">
        <f t="shared" ref="E4:G4" si="1">E3*$D$4</f>
        <v>1800000</v>
      </c>
      <c r="F4" s="148">
        <f t="shared" si="1"/>
        <v>1836000</v>
      </c>
      <c r="G4" s="148">
        <f t="shared" si="1"/>
        <v>1872720</v>
      </c>
    </row>
    <row r="5" spans="1:7" ht="31.5" x14ac:dyDescent="0.35">
      <c r="A5" s="99" t="s">
        <v>370</v>
      </c>
      <c r="B5" s="236" t="s">
        <v>371</v>
      </c>
      <c r="C5" s="220"/>
      <c r="D5" s="92">
        <f>231/1000</f>
        <v>0.23100000000000001</v>
      </c>
      <c r="E5" s="148">
        <f t="shared" ref="E5:G5" si="2">$D5*E4</f>
        <v>415800</v>
      </c>
      <c r="F5" s="148">
        <f t="shared" si="2"/>
        <v>424116</v>
      </c>
      <c r="G5" s="148">
        <f t="shared" si="2"/>
        <v>432598.32</v>
      </c>
    </row>
    <row r="6" spans="1:7" ht="15.75" x14ac:dyDescent="0.35">
      <c r="A6" s="200" t="s">
        <v>372</v>
      </c>
      <c r="B6" s="240" t="s">
        <v>373</v>
      </c>
      <c r="C6" s="241"/>
      <c r="D6" s="247">
        <v>0.05</v>
      </c>
      <c r="E6" s="148">
        <f t="shared" ref="E6:G6" si="3">E7*E5</f>
        <v>249480</v>
      </c>
      <c r="F6" s="148">
        <f t="shared" si="3"/>
        <v>275675.40000000002</v>
      </c>
      <c r="G6" s="148">
        <f t="shared" si="3"/>
        <v>302818.82400000002</v>
      </c>
    </row>
    <row r="7" spans="1:7" ht="30.75" customHeight="1" x14ac:dyDescent="0.35">
      <c r="A7" s="231"/>
      <c r="B7" s="242"/>
      <c r="C7" s="243"/>
      <c r="D7" s="239"/>
      <c r="E7" s="90">
        <v>0.6</v>
      </c>
      <c r="F7" s="150">
        <f t="shared" ref="F7:G7" si="4">E7+$D$6</f>
        <v>0.65</v>
      </c>
      <c r="G7" s="150">
        <f t="shared" si="4"/>
        <v>0.70000000000000007</v>
      </c>
    </row>
    <row r="8" spans="1:7" ht="17.25" x14ac:dyDescent="0.35">
      <c r="A8" s="244"/>
      <c r="B8" s="222"/>
      <c r="C8" s="222"/>
      <c r="D8" s="222"/>
      <c r="E8" s="222"/>
      <c r="F8" s="222"/>
      <c r="G8" s="223"/>
    </row>
    <row r="9" spans="1:7" ht="15.75" x14ac:dyDescent="0.35">
      <c r="A9" s="200" t="s">
        <v>374</v>
      </c>
      <c r="B9" s="287" t="s">
        <v>375</v>
      </c>
      <c r="C9" s="241"/>
      <c r="D9" s="247">
        <v>0.03</v>
      </c>
      <c r="E9" s="148">
        <f t="shared" ref="E9:G9" si="5">E10*E$6</f>
        <v>49896</v>
      </c>
      <c r="F9" s="148">
        <f t="shared" si="5"/>
        <v>63405.342000000011</v>
      </c>
      <c r="G9" s="148">
        <f t="shared" si="5"/>
        <v>78732.894240000009</v>
      </c>
    </row>
    <row r="10" spans="1:7" ht="15.75" x14ac:dyDescent="0.35">
      <c r="A10" s="285"/>
      <c r="B10" s="242"/>
      <c r="C10" s="243"/>
      <c r="D10" s="239"/>
      <c r="E10" s="90">
        <v>0.2</v>
      </c>
      <c r="F10" s="90">
        <f t="shared" ref="F10:G10" si="6">E10+$D$9</f>
        <v>0.23</v>
      </c>
      <c r="G10" s="90">
        <f t="shared" si="6"/>
        <v>0.26</v>
      </c>
    </row>
    <row r="11" spans="1:7" ht="15.75" x14ac:dyDescent="0.35">
      <c r="A11" s="285"/>
      <c r="B11" s="287" t="s">
        <v>376</v>
      </c>
      <c r="C11" s="241"/>
      <c r="D11" s="247">
        <v>-0.03</v>
      </c>
      <c r="E11" s="148">
        <f t="shared" ref="E11:G11" si="7">E12*E$6</f>
        <v>162162</v>
      </c>
      <c r="F11" s="148">
        <f t="shared" si="7"/>
        <v>170918.74800000002</v>
      </c>
      <c r="G11" s="148">
        <f t="shared" si="7"/>
        <v>178663.10616</v>
      </c>
    </row>
    <row r="12" spans="1:7" ht="33.75" customHeight="1" x14ac:dyDescent="0.35">
      <c r="A12" s="285"/>
      <c r="B12" s="242"/>
      <c r="C12" s="243"/>
      <c r="D12" s="239"/>
      <c r="E12" s="90">
        <v>0.65</v>
      </c>
      <c r="F12" s="150">
        <f t="shared" ref="F12:G12" si="8">E12+$D$11</f>
        <v>0.62</v>
      </c>
      <c r="G12" s="150">
        <f t="shared" si="8"/>
        <v>0.59</v>
      </c>
    </row>
    <row r="13" spans="1:7" ht="15.75" x14ac:dyDescent="0.35">
      <c r="A13" s="285"/>
      <c r="B13" s="287" t="s">
        <v>377</v>
      </c>
      <c r="C13" s="241"/>
      <c r="D13" s="247">
        <v>0</v>
      </c>
      <c r="E13" s="148">
        <f t="shared" ref="E13:G13" si="9">E14*E$6</f>
        <v>37422</v>
      </c>
      <c r="F13" s="148">
        <f t="shared" si="9"/>
        <v>41351.310000000005</v>
      </c>
      <c r="G13" s="148">
        <f t="shared" si="9"/>
        <v>45422.823600000003</v>
      </c>
    </row>
    <row r="14" spans="1:7" ht="15.75" x14ac:dyDescent="0.35">
      <c r="A14" s="231"/>
      <c r="B14" s="242"/>
      <c r="C14" s="243"/>
      <c r="D14" s="239"/>
      <c r="E14" s="90">
        <v>0.15</v>
      </c>
      <c r="F14" s="150">
        <f t="shared" ref="F14:G14" si="10">E14+$D$13</f>
        <v>0.15</v>
      </c>
      <c r="G14" s="150">
        <f t="shared" si="10"/>
        <v>0.15</v>
      </c>
    </row>
    <row r="15" spans="1:7" ht="17.25" x14ac:dyDescent="0.35">
      <c r="A15" s="244"/>
      <c r="B15" s="222"/>
      <c r="C15" s="222"/>
      <c r="D15" s="222"/>
      <c r="E15" s="222"/>
      <c r="F15" s="222"/>
      <c r="G15" s="223"/>
    </row>
    <row r="16" spans="1:7" ht="51" customHeight="1" x14ac:dyDescent="0.35">
      <c r="A16" s="72" t="s">
        <v>378</v>
      </c>
      <c r="B16" s="219" t="s">
        <v>379</v>
      </c>
      <c r="C16" s="220"/>
      <c r="D16" s="90">
        <v>1</v>
      </c>
      <c r="E16" s="148">
        <f t="shared" ref="E16:G16" si="11">$D16*E$9</f>
        <v>49896</v>
      </c>
      <c r="F16" s="148">
        <f t="shared" si="11"/>
        <v>63405.342000000011</v>
      </c>
      <c r="G16" s="148">
        <f t="shared" si="11"/>
        <v>78732.894240000009</v>
      </c>
    </row>
    <row r="17" spans="1:8" ht="17.25" x14ac:dyDescent="0.35">
      <c r="A17" s="244"/>
      <c r="B17" s="222"/>
      <c r="C17" s="222"/>
      <c r="D17" s="222"/>
      <c r="E17" s="222"/>
      <c r="F17" s="222"/>
      <c r="G17" s="223"/>
    </row>
    <row r="18" spans="1:8" ht="53.25" customHeight="1" x14ac:dyDescent="0.35">
      <c r="A18" s="200" t="s">
        <v>380</v>
      </c>
      <c r="B18" s="219" t="s">
        <v>381</v>
      </c>
      <c r="C18" s="220"/>
      <c r="D18" s="90">
        <v>0.9</v>
      </c>
      <c r="E18" s="148">
        <f t="shared" ref="E18:G18" si="12">$D18*E$11</f>
        <v>145945.80000000002</v>
      </c>
      <c r="F18" s="148">
        <f t="shared" si="12"/>
        <v>153826.87320000003</v>
      </c>
      <c r="G18" s="148">
        <f t="shared" si="12"/>
        <v>160796.79554399999</v>
      </c>
    </row>
    <row r="19" spans="1:8" ht="53.25" customHeight="1" x14ac:dyDescent="0.35">
      <c r="A19" s="285"/>
      <c r="B19" s="219" t="s">
        <v>382</v>
      </c>
      <c r="C19" s="220"/>
      <c r="D19" s="90">
        <f>100%-D18</f>
        <v>9.9999999999999978E-2</v>
      </c>
      <c r="E19" s="148">
        <f t="shared" ref="E19:G19" si="13">$D19*E$11</f>
        <v>16216.199999999997</v>
      </c>
      <c r="F19" s="148">
        <f t="shared" si="13"/>
        <v>17091.874799999998</v>
      </c>
      <c r="G19" s="148">
        <f t="shared" si="13"/>
        <v>17866.310615999995</v>
      </c>
    </row>
    <row r="20" spans="1:8" ht="17.25" x14ac:dyDescent="0.35">
      <c r="A20" s="244"/>
      <c r="B20" s="222"/>
      <c r="C20" s="222"/>
      <c r="D20" s="222"/>
      <c r="E20" s="222"/>
      <c r="F20" s="222"/>
      <c r="G20" s="223"/>
    </row>
    <row r="21" spans="1:8" ht="54" customHeight="1" x14ac:dyDescent="0.35">
      <c r="A21" s="200" t="s">
        <v>383</v>
      </c>
      <c r="B21" s="219" t="s">
        <v>384</v>
      </c>
      <c r="C21" s="220"/>
      <c r="D21" s="90">
        <v>0.1</v>
      </c>
      <c r="E21" s="148">
        <f t="shared" ref="E21:G21" si="14">$D21*E$13</f>
        <v>3742.2000000000003</v>
      </c>
      <c r="F21" s="148">
        <f t="shared" si="14"/>
        <v>4135.1310000000003</v>
      </c>
      <c r="G21" s="148">
        <f t="shared" si="14"/>
        <v>4542.2823600000002</v>
      </c>
    </row>
    <row r="22" spans="1:8" ht="51.75" customHeight="1" x14ac:dyDescent="0.35">
      <c r="A22" s="285"/>
      <c r="B22" s="219" t="s">
        <v>385</v>
      </c>
      <c r="C22" s="220"/>
      <c r="D22" s="90">
        <v>0.2</v>
      </c>
      <c r="E22" s="148">
        <f t="shared" ref="E22:G22" si="15">$D22*E$13</f>
        <v>7484.4000000000005</v>
      </c>
      <c r="F22" s="148">
        <f t="shared" si="15"/>
        <v>8270.2620000000006</v>
      </c>
      <c r="G22" s="148">
        <f t="shared" si="15"/>
        <v>9084.5647200000003</v>
      </c>
    </row>
    <row r="23" spans="1:8" ht="48.75" customHeight="1" x14ac:dyDescent="0.35">
      <c r="A23" s="231"/>
      <c r="B23" s="219" t="s">
        <v>386</v>
      </c>
      <c r="C23" s="220"/>
      <c r="D23" s="90">
        <f>100%-D21-D22</f>
        <v>0.7</v>
      </c>
      <c r="E23" s="148">
        <f t="shared" ref="E23:G23" si="16">$D23*E$13</f>
        <v>26195.399999999998</v>
      </c>
      <c r="F23" s="148">
        <f t="shared" si="16"/>
        <v>28945.917000000001</v>
      </c>
      <c r="G23" s="148">
        <f t="shared" si="16"/>
        <v>31795.97652</v>
      </c>
    </row>
    <row r="24" spans="1:8" ht="17.25" x14ac:dyDescent="0.35">
      <c r="A24" s="244"/>
      <c r="B24" s="222"/>
      <c r="C24" s="222"/>
      <c r="D24" s="222"/>
      <c r="E24" s="222"/>
      <c r="F24" s="222"/>
      <c r="G24" s="223"/>
    </row>
    <row r="25" spans="1:8" ht="47.25" x14ac:dyDescent="0.35">
      <c r="A25" s="65" t="s">
        <v>387</v>
      </c>
      <c r="B25" s="219" t="s">
        <v>388</v>
      </c>
      <c r="C25" s="220"/>
      <c r="D25" s="90">
        <v>1</v>
      </c>
      <c r="E25" s="148">
        <f t="shared" ref="E25:G25" si="17">$D25*E16</f>
        <v>49896</v>
      </c>
      <c r="F25" s="148">
        <f t="shared" si="17"/>
        <v>63405.342000000011</v>
      </c>
      <c r="G25" s="148">
        <f t="shared" si="17"/>
        <v>78732.894240000009</v>
      </c>
      <c r="H25" s="61"/>
    </row>
    <row r="26" spans="1:8" ht="17.25" x14ac:dyDescent="0.35">
      <c r="A26" s="244"/>
      <c r="B26" s="222"/>
      <c r="C26" s="222"/>
      <c r="D26" s="222"/>
      <c r="E26" s="222"/>
      <c r="F26" s="222"/>
      <c r="G26" s="223"/>
    </row>
    <row r="27" spans="1:8" ht="63" x14ac:dyDescent="0.35">
      <c r="A27" s="72" t="s">
        <v>389</v>
      </c>
      <c r="B27" s="219" t="s">
        <v>390</v>
      </c>
      <c r="C27" s="286"/>
      <c r="D27" s="95">
        <v>1</v>
      </c>
      <c r="E27" s="148">
        <f t="shared" ref="E27:G27" si="18">$D27*(E18+E19)</f>
        <v>162162</v>
      </c>
      <c r="F27" s="148">
        <f t="shared" si="18"/>
        <v>170918.74800000002</v>
      </c>
      <c r="G27" s="148">
        <f t="shared" si="18"/>
        <v>178663.10616</v>
      </c>
    </row>
    <row r="28" spans="1:8" ht="17.25" x14ac:dyDescent="0.35">
      <c r="A28" s="244"/>
      <c r="B28" s="222"/>
      <c r="C28" s="222"/>
      <c r="D28" s="222"/>
      <c r="E28" s="222"/>
      <c r="F28" s="222"/>
      <c r="G28" s="223"/>
    </row>
    <row r="29" spans="1:8" ht="53.25" customHeight="1" x14ac:dyDescent="0.35">
      <c r="A29" s="226" t="s">
        <v>391</v>
      </c>
      <c r="B29" s="219" t="s">
        <v>392</v>
      </c>
      <c r="C29" s="286"/>
      <c r="D29" s="95">
        <v>1</v>
      </c>
      <c r="E29" s="148">
        <f t="shared" ref="E29:G29" si="19">$D29*(E21+E22)</f>
        <v>11226.6</v>
      </c>
      <c r="F29" s="148">
        <f t="shared" si="19"/>
        <v>12405.393</v>
      </c>
      <c r="G29" s="148">
        <f t="shared" si="19"/>
        <v>13626.84708</v>
      </c>
    </row>
    <row r="30" spans="1:8" ht="67.5" customHeight="1" x14ac:dyDescent="0.35">
      <c r="A30" s="285"/>
      <c r="B30" s="219" t="s">
        <v>393</v>
      </c>
      <c r="C30" s="220"/>
      <c r="D30" s="95">
        <v>1</v>
      </c>
      <c r="E30" s="148">
        <f t="shared" ref="E30:G30" si="20">$D30*E23</f>
        <v>26195.399999999998</v>
      </c>
      <c r="F30" s="148">
        <f t="shared" si="20"/>
        <v>28945.917000000001</v>
      </c>
      <c r="G30" s="148">
        <f t="shared" si="20"/>
        <v>31795.97652</v>
      </c>
    </row>
    <row r="31" spans="1:8" ht="17.25" x14ac:dyDescent="0.35">
      <c r="A31" s="244"/>
      <c r="B31" s="222"/>
      <c r="C31" s="222"/>
      <c r="D31" s="222"/>
      <c r="E31" s="222"/>
      <c r="F31" s="222"/>
      <c r="G31" s="223"/>
    </row>
    <row r="32" spans="1:8" ht="31.5" x14ac:dyDescent="0.35">
      <c r="A32" s="200" t="s">
        <v>394</v>
      </c>
      <c r="B32" s="94" t="s">
        <v>395</v>
      </c>
      <c r="C32" s="96">
        <v>0.33</v>
      </c>
      <c r="D32" s="97">
        <v>10</v>
      </c>
      <c r="E32" s="149">
        <f t="shared" ref="E32:G32" si="21">$D32*$C32*E$25</f>
        <v>164656.80000000002</v>
      </c>
      <c r="F32" s="149">
        <f t="shared" si="21"/>
        <v>209237.62860000005</v>
      </c>
      <c r="G32" s="149">
        <f t="shared" si="21"/>
        <v>259818.55099200006</v>
      </c>
    </row>
    <row r="33" spans="1:7" ht="31.5" x14ac:dyDescent="0.35">
      <c r="A33" s="231"/>
      <c r="B33" s="94" t="s">
        <v>396</v>
      </c>
      <c r="C33" s="96">
        <f>100%-C32</f>
        <v>0.66999999999999993</v>
      </c>
      <c r="D33" s="97">
        <v>20</v>
      </c>
      <c r="E33" s="149">
        <f t="shared" ref="E33:G33" si="22">$D33*$C33*E$25</f>
        <v>668606.39999999991</v>
      </c>
      <c r="F33" s="149">
        <f t="shared" si="22"/>
        <v>849631.58280000009</v>
      </c>
      <c r="G33" s="149">
        <f t="shared" si="22"/>
        <v>1055020.782816</v>
      </c>
    </row>
    <row r="34" spans="1:7" ht="17.25" x14ac:dyDescent="0.35">
      <c r="A34" s="244"/>
      <c r="B34" s="222"/>
      <c r="C34" s="222"/>
      <c r="D34" s="222"/>
      <c r="E34" s="222"/>
      <c r="F34" s="222"/>
      <c r="G34" s="223"/>
    </row>
    <row r="35" spans="1:7" ht="31.5" x14ac:dyDescent="0.35">
      <c r="A35" s="200" t="s">
        <v>397</v>
      </c>
      <c r="B35" s="94" t="s">
        <v>398</v>
      </c>
      <c r="C35" s="96">
        <v>0.33</v>
      </c>
      <c r="D35" s="97">
        <v>10</v>
      </c>
      <c r="E35" s="149">
        <f t="shared" ref="E35:G35" si="23">$D35*$C35*(E$27)</f>
        <v>535134.60000000009</v>
      </c>
      <c r="F35" s="149">
        <f t="shared" si="23"/>
        <v>564031.86840000015</v>
      </c>
      <c r="G35" s="149">
        <f t="shared" si="23"/>
        <v>589588.25032800005</v>
      </c>
    </row>
    <row r="36" spans="1:7" ht="31.5" x14ac:dyDescent="0.35">
      <c r="A36" s="285"/>
      <c r="B36" s="94" t="s">
        <v>399</v>
      </c>
      <c r="C36" s="96">
        <v>0.37</v>
      </c>
      <c r="D36" s="97">
        <v>20</v>
      </c>
      <c r="E36" s="149">
        <f t="shared" ref="E36:G36" si="24">$D36*$C36*(E$27)</f>
        <v>1199998.8</v>
      </c>
      <c r="F36" s="149">
        <f t="shared" si="24"/>
        <v>1264798.7352000002</v>
      </c>
      <c r="G36" s="149">
        <f t="shared" si="24"/>
        <v>1322106.9855840001</v>
      </c>
    </row>
    <row r="37" spans="1:7" ht="31.5" x14ac:dyDescent="0.35">
      <c r="A37" s="231"/>
      <c r="B37" s="94" t="s">
        <v>400</v>
      </c>
      <c r="C37" s="96">
        <v>0.3</v>
      </c>
      <c r="D37" s="97">
        <v>30</v>
      </c>
      <c r="E37" s="149">
        <f t="shared" ref="E37:G37" si="25">$D37*$C37*(E$27)</f>
        <v>1459458</v>
      </c>
      <c r="F37" s="149">
        <f t="shared" si="25"/>
        <v>1538268.7320000003</v>
      </c>
      <c r="G37" s="149">
        <f t="shared" si="25"/>
        <v>1607967.9554399999</v>
      </c>
    </row>
    <row r="38" spans="1:7" ht="17.25" x14ac:dyDescent="0.35">
      <c r="A38" s="244"/>
      <c r="B38" s="222"/>
      <c r="C38" s="222"/>
      <c r="D38" s="222"/>
      <c r="E38" s="222"/>
      <c r="F38" s="222"/>
      <c r="G38" s="223"/>
    </row>
    <row r="39" spans="1:7" ht="31.5" x14ac:dyDescent="0.35">
      <c r="A39" s="200" t="s">
        <v>401</v>
      </c>
      <c r="B39" s="94" t="s">
        <v>402</v>
      </c>
      <c r="C39" s="96">
        <v>0.33</v>
      </c>
      <c r="D39" s="97">
        <v>10</v>
      </c>
      <c r="E39" s="149">
        <f t="shared" ref="E39:G39" si="26">$D39*$C39*(E$29)</f>
        <v>37047.780000000006</v>
      </c>
      <c r="F39" s="149">
        <f t="shared" si="26"/>
        <v>40937.796900000001</v>
      </c>
      <c r="G39" s="149">
        <f t="shared" si="26"/>
        <v>44968.595364000001</v>
      </c>
    </row>
    <row r="40" spans="1:7" ht="31.5" x14ac:dyDescent="0.35">
      <c r="A40" s="285"/>
      <c r="B40" s="94" t="s">
        <v>403</v>
      </c>
      <c r="C40" s="96">
        <v>0.37</v>
      </c>
      <c r="D40" s="97">
        <v>20</v>
      </c>
      <c r="E40" s="149">
        <f t="shared" ref="E40:G40" si="27">$D40*$C40*(E$29)</f>
        <v>83076.840000000011</v>
      </c>
      <c r="F40" s="149">
        <f t="shared" si="27"/>
        <v>91799.908200000005</v>
      </c>
      <c r="G40" s="149">
        <f t="shared" si="27"/>
        <v>100838.66839200001</v>
      </c>
    </row>
    <row r="41" spans="1:7" ht="31.5" x14ac:dyDescent="0.35">
      <c r="A41" s="231"/>
      <c r="B41" s="94" t="s">
        <v>404</v>
      </c>
      <c r="C41" s="96">
        <v>0.3</v>
      </c>
      <c r="D41" s="97">
        <v>30</v>
      </c>
      <c r="E41" s="149">
        <f t="shared" ref="E41:G41" si="28">$D41*$C41*(E$29)</f>
        <v>101039.40000000001</v>
      </c>
      <c r="F41" s="149">
        <f t="shared" si="28"/>
        <v>111648.537</v>
      </c>
      <c r="G41" s="149">
        <f t="shared" si="28"/>
        <v>122641.62372</v>
      </c>
    </row>
    <row r="42" spans="1:7" ht="17.25" x14ac:dyDescent="0.35">
      <c r="A42" s="244"/>
      <c r="B42" s="222"/>
      <c r="C42" s="222"/>
      <c r="D42" s="222"/>
      <c r="E42" s="222"/>
      <c r="F42" s="222"/>
      <c r="G42" s="223"/>
    </row>
    <row r="43" spans="1:7" ht="48" customHeight="1" thickBot="1" x14ac:dyDescent="0.4">
      <c r="A43" s="100" t="s">
        <v>405</v>
      </c>
      <c r="B43" s="194" t="s">
        <v>406</v>
      </c>
      <c r="C43" s="194"/>
      <c r="D43" s="194"/>
      <c r="E43" s="147">
        <f t="shared" ref="E43:G43" si="29">E32+E33+E35+E36+E37+E39+E40+E41</f>
        <v>4249018.62</v>
      </c>
      <c r="F43" s="147">
        <f t="shared" si="29"/>
        <v>4670354.7891000006</v>
      </c>
      <c r="G43" s="147">
        <f t="shared" si="29"/>
        <v>5102951.4126359997</v>
      </c>
    </row>
    <row r="44" spans="1:7" ht="15.75" thickTop="1" x14ac:dyDescent="0.35">
      <c r="B44" s="62"/>
      <c r="C44" s="62"/>
      <c r="D44" s="61"/>
    </row>
    <row r="45" spans="1:7" x14ac:dyDescent="0.35">
      <c r="B45" s="62"/>
      <c r="C45" s="62"/>
      <c r="D45" s="61"/>
    </row>
    <row r="46" spans="1:7" x14ac:dyDescent="0.35">
      <c r="B46" s="62"/>
      <c r="C46" s="62"/>
      <c r="D46" s="61"/>
    </row>
    <row r="47" spans="1:7" x14ac:dyDescent="0.35">
      <c r="B47" s="62"/>
      <c r="C47" s="62"/>
      <c r="D47" s="61"/>
    </row>
    <row r="48" spans="1:7" x14ac:dyDescent="0.35">
      <c r="B48" s="62"/>
      <c r="C48" s="62"/>
      <c r="D48" s="61"/>
    </row>
    <row r="49" spans="2:4" x14ac:dyDescent="0.35">
      <c r="B49" s="62"/>
      <c r="C49" s="62"/>
      <c r="D49" s="61"/>
    </row>
    <row r="50" spans="2:4" x14ac:dyDescent="0.35">
      <c r="B50" s="62"/>
      <c r="C50" s="62"/>
      <c r="D50" s="61"/>
    </row>
    <row r="51" spans="2:4" x14ac:dyDescent="0.35">
      <c r="B51" s="62"/>
      <c r="C51" s="62"/>
      <c r="D51" s="61"/>
    </row>
    <row r="52" spans="2:4" x14ac:dyDescent="0.35">
      <c r="B52" s="62"/>
      <c r="C52" s="62"/>
      <c r="D52" s="61"/>
    </row>
    <row r="53" spans="2:4" x14ac:dyDescent="0.35">
      <c r="B53" s="62"/>
      <c r="C53" s="62"/>
      <c r="D53" s="61"/>
    </row>
    <row r="54" spans="2:4" x14ac:dyDescent="0.35">
      <c r="B54" s="62"/>
      <c r="C54" s="62"/>
      <c r="D54" s="61"/>
    </row>
    <row r="55" spans="2:4" x14ac:dyDescent="0.35">
      <c r="B55" s="62"/>
      <c r="C55" s="62"/>
      <c r="D55" s="61"/>
    </row>
    <row r="56" spans="2:4" x14ac:dyDescent="0.35">
      <c r="B56" s="62"/>
      <c r="C56" s="62"/>
      <c r="D56" s="61"/>
    </row>
    <row r="57" spans="2:4" x14ac:dyDescent="0.35">
      <c r="B57" s="62"/>
      <c r="C57" s="62"/>
      <c r="D57" s="61"/>
    </row>
    <row r="58" spans="2:4" x14ac:dyDescent="0.35">
      <c r="B58" s="62"/>
      <c r="C58" s="62"/>
      <c r="D58" s="61"/>
    </row>
    <row r="59" spans="2:4" x14ac:dyDescent="0.35">
      <c r="B59" s="62"/>
      <c r="C59" s="62"/>
      <c r="D59" s="61"/>
    </row>
    <row r="60" spans="2:4" x14ac:dyDescent="0.35">
      <c r="B60" s="62"/>
      <c r="C60" s="62"/>
      <c r="D60" s="61"/>
    </row>
    <row r="61" spans="2:4" x14ac:dyDescent="0.35">
      <c r="B61" s="62"/>
      <c r="C61" s="62"/>
      <c r="D61" s="61"/>
    </row>
    <row r="62" spans="2:4" x14ac:dyDescent="0.35">
      <c r="B62" s="62"/>
      <c r="C62" s="62"/>
      <c r="D62" s="61"/>
    </row>
    <row r="63" spans="2:4" x14ac:dyDescent="0.35">
      <c r="B63" s="62"/>
      <c r="C63" s="62"/>
      <c r="D63" s="61"/>
    </row>
    <row r="64" spans="2:4" x14ac:dyDescent="0.35">
      <c r="B64" s="62"/>
      <c r="C64" s="62"/>
      <c r="D64" s="61"/>
    </row>
    <row r="65" spans="2:4" x14ac:dyDescent="0.35">
      <c r="B65" s="62"/>
      <c r="C65" s="62"/>
      <c r="D65" s="61"/>
    </row>
    <row r="66" spans="2:4" x14ac:dyDescent="0.35">
      <c r="B66" s="62"/>
      <c r="C66" s="62"/>
      <c r="D66" s="61"/>
    </row>
    <row r="67" spans="2:4" x14ac:dyDescent="0.35">
      <c r="B67" s="62"/>
      <c r="C67" s="62"/>
      <c r="D67" s="61"/>
    </row>
    <row r="68" spans="2:4" x14ac:dyDescent="0.35">
      <c r="B68" s="62"/>
      <c r="C68" s="62"/>
      <c r="D68" s="61"/>
    </row>
    <row r="69" spans="2:4" x14ac:dyDescent="0.35">
      <c r="B69" s="62"/>
      <c r="C69" s="62"/>
      <c r="D69" s="61"/>
    </row>
    <row r="70" spans="2:4" x14ac:dyDescent="0.35">
      <c r="B70" s="62"/>
      <c r="C70" s="62"/>
      <c r="D70" s="61"/>
    </row>
    <row r="71" spans="2:4" x14ac:dyDescent="0.35">
      <c r="B71" s="62"/>
      <c r="C71" s="62"/>
      <c r="D71" s="61"/>
    </row>
    <row r="72" spans="2:4" x14ac:dyDescent="0.35">
      <c r="B72" s="62"/>
      <c r="C72" s="62"/>
      <c r="D72" s="61"/>
    </row>
    <row r="73" spans="2:4" x14ac:dyDescent="0.35">
      <c r="B73" s="62"/>
      <c r="C73" s="62"/>
      <c r="D73" s="61"/>
    </row>
    <row r="74" spans="2:4" x14ac:dyDescent="0.35">
      <c r="B74" s="62"/>
      <c r="C74" s="62"/>
      <c r="D74" s="61"/>
    </row>
    <row r="75" spans="2:4" x14ac:dyDescent="0.35">
      <c r="B75" s="62"/>
      <c r="C75" s="62"/>
      <c r="D75" s="61"/>
    </row>
    <row r="76" spans="2:4" x14ac:dyDescent="0.35">
      <c r="B76" s="62"/>
      <c r="C76" s="62"/>
      <c r="D76" s="61"/>
    </row>
    <row r="77" spans="2:4" x14ac:dyDescent="0.35">
      <c r="B77" s="62"/>
      <c r="C77" s="62"/>
      <c r="D77" s="61"/>
    </row>
    <row r="78" spans="2:4" x14ac:dyDescent="0.35">
      <c r="B78" s="62"/>
      <c r="C78" s="62"/>
      <c r="D78" s="61"/>
    </row>
    <row r="79" spans="2:4" x14ac:dyDescent="0.35">
      <c r="B79" s="62"/>
      <c r="C79" s="62"/>
      <c r="D79" s="61"/>
    </row>
    <row r="80" spans="2:4" x14ac:dyDescent="0.35">
      <c r="B80" s="62"/>
      <c r="C80" s="62"/>
      <c r="D80" s="61"/>
    </row>
    <row r="81" spans="2:4" x14ac:dyDescent="0.35">
      <c r="B81" s="62"/>
      <c r="C81" s="62"/>
      <c r="D81" s="61"/>
    </row>
    <row r="82" spans="2:4" x14ac:dyDescent="0.35">
      <c r="B82" s="62"/>
      <c r="C82" s="62"/>
      <c r="D82" s="61"/>
    </row>
    <row r="83" spans="2:4" x14ac:dyDescent="0.35">
      <c r="B83" s="62"/>
      <c r="C83" s="62"/>
      <c r="D83" s="61"/>
    </row>
    <row r="84" spans="2:4" x14ac:dyDescent="0.35">
      <c r="B84" s="62"/>
      <c r="C84" s="62"/>
      <c r="D84" s="61"/>
    </row>
    <row r="85" spans="2:4" x14ac:dyDescent="0.35">
      <c r="B85" s="62"/>
      <c r="C85" s="62"/>
      <c r="D85" s="61"/>
    </row>
    <row r="86" spans="2:4" x14ac:dyDescent="0.35">
      <c r="B86" s="62"/>
      <c r="C86" s="62"/>
      <c r="D86" s="61"/>
    </row>
    <row r="87" spans="2:4" x14ac:dyDescent="0.35">
      <c r="B87" s="62"/>
      <c r="C87" s="62"/>
      <c r="D87" s="61"/>
    </row>
    <row r="88" spans="2:4" x14ac:dyDescent="0.35">
      <c r="B88" s="62"/>
      <c r="C88" s="62"/>
      <c r="D88" s="61"/>
    </row>
    <row r="89" spans="2:4" x14ac:dyDescent="0.35">
      <c r="B89" s="62"/>
      <c r="C89" s="62"/>
      <c r="D89" s="61"/>
    </row>
    <row r="90" spans="2:4" x14ac:dyDescent="0.35">
      <c r="B90" s="62"/>
      <c r="C90" s="62"/>
      <c r="D90" s="61"/>
    </row>
    <row r="91" spans="2:4" x14ac:dyDescent="0.35">
      <c r="B91" s="62"/>
      <c r="C91" s="62"/>
      <c r="D91" s="61"/>
    </row>
    <row r="92" spans="2:4" x14ac:dyDescent="0.35">
      <c r="B92" s="62"/>
      <c r="C92" s="62"/>
      <c r="D92" s="61"/>
    </row>
    <row r="93" spans="2:4" x14ac:dyDescent="0.35">
      <c r="B93" s="62"/>
      <c r="C93" s="62"/>
      <c r="D93" s="61"/>
    </row>
    <row r="94" spans="2:4" x14ac:dyDescent="0.35">
      <c r="B94" s="62"/>
      <c r="C94" s="62"/>
      <c r="D94" s="61"/>
    </row>
    <row r="95" spans="2:4" x14ac:dyDescent="0.35">
      <c r="B95" s="62"/>
      <c r="C95" s="62"/>
      <c r="D95" s="61"/>
    </row>
    <row r="96" spans="2:4" x14ac:dyDescent="0.35">
      <c r="B96" s="62"/>
      <c r="C96" s="62"/>
      <c r="D96" s="61"/>
    </row>
    <row r="97" spans="2:4" x14ac:dyDescent="0.35">
      <c r="B97" s="62"/>
      <c r="C97" s="62"/>
      <c r="D97" s="61"/>
    </row>
    <row r="98" spans="2:4" x14ac:dyDescent="0.35">
      <c r="B98" s="62"/>
      <c r="C98" s="62"/>
      <c r="D98" s="61"/>
    </row>
    <row r="99" spans="2:4" x14ac:dyDescent="0.35">
      <c r="B99" s="62"/>
      <c r="C99" s="62"/>
      <c r="D99" s="61"/>
    </row>
    <row r="100" spans="2:4" x14ac:dyDescent="0.35">
      <c r="B100" s="62"/>
      <c r="C100" s="62"/>
      <c r="D100" s="61"/>
    </row>
    <row r="101" spans="2:4" x14ac:dyDescent="0.35">
      <c r="B101" s="62"/>
      <c r="C101" s="62"/>
      <c r="D101" s="61"/>
    </row>
    <row r="102" spans="2:4" x14ac:dyDescent="0.35">
      <c r="B102" s="62"/>
      <c r="C102" s="62"/>
      <c r="D102" s="61"/>
    </row>
    <row r="103" spans="2:4" x14ac:dyDescent="0.35">
      <c r="B103" s="62"/>
      <c r="C103" s="62"/>
      <c r="D103" s="61"/>
    </row>
    <row r="104" spans="2:4" x14ac:dyDescent="0.35">
      <c r="B104" s="62"/>
      <c r="C104" s="62"/>
      <c r="D104" s="61"/>
    </row>
    <row r="105" spans="2:4" x14ac:dyDescent="0.35">
      <c r="B105" s="62"/>
      <c r="C105" s="62"/>
      <c r="D105" s="61"/>
    </row>
    <row r="106" spans="2:4" x14ac:dyDescent="0.35">
      <c r="B106" s="62"/>
      <c r="C106" s="62"/>
      <c r="D106" s="61"/>
    </row>
    <row r="107" spans="2:4" x14ac:dyDescent="0.35">
      <c r="B107" s="62"/>
      <c r="C107" s="62"/>
      <c r="D107" s="61"/>
    </row>
    <row r="108" spans="2:4" x14ac:dyDescent="0.35">
      <c r="B108" s="62"/>
      <c r="C108" s="62"/>
      <c r="D108" s="61"/>
    </row>
    <row r="109" spans="2:4" x14ac:dyDescent="0.35">
      <c r="B109" s="62"/>
      <c r="C109" s="62"/>
      <c r="D109" s="61"/>
    </row>
    <row r="110" spans="2:4" x14ac:dyDescent="0.35">
      <c r="B110" s="62"/>
      <c r="C110" s="62"/>
      <c r="D110" s="61"/>
    </row>
    <row r="111" spans="2:4" x14ac:dyDescent="0.35">
      <c r="B111" s="62"/>
      <c r="C111" s="62"/>
      <c r="D111" s="61"/>
    </row>
    <row r="112" spans="2:4" x14ac:dyDescent="0.35">
      <c r="B112" s="62"/>
      <c r="C112" s="62"/>
      <c r="D112" s="61"/>
    </row>
    <row r="113" spans="2:4" x14ac:dyDescent="0.35">
      <c r="B113" s="62"/>
      <c r="C113" s="62"/>
      <c r="D113" s="61"/>
    </row>
    <row r="114" spans="2:4" x14ac:dyDescent="0.35">
      <c r="B114" s="62"/>
      <c r="C114" s="62"/>
      <c r="D114" s="61"/>
    </row>
    <row r="115" spans="2:4" x14ac:dyDescent="0.35">
      <c r="B115" s="62"/>
      <c r="C115" s="62"/>
      <c r="D115" s="61"/>
    </row>
    <row r="116" spans="2:4" x14ac:dyDescent="0.35">
      <c r="B116" s="62"/>
      <c r="C116" s="62"/>
      <c r="D116" s="61"/>
    </row>
    <row r="117" spans="2:4" x14ac:dyDescent="0.35">
      <c r="B117" s="62"/>
      <c r="C117" s="62"/>
      <c r="D117" s="61"/>
    </row>
    <row r="118" spans="2:4" x14ac:dyDescent="0.35">
      <c r="B118" s="62"/>
      <c r="C118" s="62"/>
      <c r="D118" s="61"/>
    </row>
    <row r="119" spans="2:4" x14ac:dyDescent="0.35">
      <c r="B119" s="62"/>
      <c r="C119" s="62"/>
      <c r="D119" s="61"/>
    </row>
    <row r="120" spans="2:4" x14ac:dyDescent="0.35">
      <c r="B120" s="62"/>
      <c r="C120" s="62"/>
      <c r="D120" s="61"/>
    </row>
    <row r="121" spans="2:4" x14ac:dyDescent="0.35">
      <c r="B121" s="62"/>
      <c r="C121" s="62"/>
      <c r="D121" s="61"/>
    </row>
    <row r="122" spans="2:4" x14ac:dyDescent="0.35">
      <c r="B122" s="62"/>
      <c r="C122" s="62"/>
      <c r="D122" s="61"/>
    </row>
    <row r="123" spans="2:4" x14ac:dyDescent="0.35">
      <c r="B123" s="62"/>
      <c r="C123" s="62"/>
      <c r="D123" s="61"/>
    </row>
    <row r="124" spans="2:4" x14ac:dyDescent="0.35">
      <c r="B124" s="62"/>
      <c r="C124" s="62"/>
      <c r="D124" s="61"/>
    </row>
    <row r="125" spans="2:4" x14ac:dyDescent="0.35">
      <c r="B125" s="62"/>
      <c r="C125" s="62"/>
      <c r="D125" s="61"/>
    </row>
    <row r="126" spans="2:4" x14ac:dyDescent="0.35">
      <c r="B126" s="62"/>
      <c r="C126" s="62"/>
      <c r="D126" s="61"/>
    </row>
    <row r="127" spans="2:4" x14ac:dyDescent="0.35">
      <c r="B127" s="62"/>
      <c r="C127" s="62"/>
      <c r="D127" s="61"/>
    </row>
    <row r="128" spans="2:4" x14ac:dyDescent="0.35">
      <c r="B128" s="62"/>
      <c r="C128" s="62"/>
      <c r="D128" s="61"/>
    </row>
    <row r="129" spans="2:4" x14ac:dyDescent="0.35">
      <c r="B129" s="62"/>
      <c r="C129" s="62"/>
      <c r="D129" s="61"/>
    </row>
    <row r="130" spans="2:4" x14ac:dyDescent="0.35">
      <c r="B130" s="62"/>
      <c r="C130" s="62"/>
      <c r="D130" s="61"/>
    </row>
    <row r="131" spans="2:4" x14ac:dyDescent="0.35">
      <c r="B131" s="62"/>
      <c r="C131" s="62"/>
      <c r="D131" s="61"/>
    </row>
    <row r="132" spans="2:4" x14ac:dyDescent="0.35">
      <c r="B132" s="62"/>
      <c r="C132" s="62"/>
      <c r="D132" s="61"/>
    </row>
    <row r="133" spans="2:4" x14ac:dyDescent="0.35">
      <c r="B133" s="62"/>
      <c r="C133" s="62"/>
      <c r="D133" s="61"/>
    </row>
    <row r="134" spans="2:4" x14ac:dyDescent="0.35">
      <c r="B134" s="62"/>
      <c r="C134" s="62"/>
      <c r="D134" s="61"/>
    </row>
    <row r="135" spans="2:4" x14ac:dyDescent="0.35">
      <c r="B135" s="62"/>
      <c r="C135" s="62"/>
      <c r="D135" s="61"/>
    </row>
    <row r="136" spans="2:4" x14ac:dyDescent="0.35">
      <c r="B136" s="62"/>
      <c r="C136" s="62"/>
      <c r="D136" s="61"/>
    </row>
    <row r="137" spans="2:4" x14ac:dyDescent="0.35">
      <c r="B137" s="62"/>
      <c r="C137" s="62"/>
      <c r="D137" s="61"/>
    </row>
    <row r="138" spans="2:4" x14ac:dyDescent="0.35">
      <c r="B138" s="62"/>
      <c r="C138" s="62"/>
      <c r="D138" s="61"/>
    </row>
    <row r="139" spans="2:4" x14ac:dyDescent="0.35">
      <c r="B139" s="62"/>
      <c r="C139" s="62"/>
      <c r="D139" s="61"/>
    </row>
    <row r="140" spans="2:4" x14ac:dyDescent="0.35">
      <c r="B140" s="62"/>
      <c r="C140" s="62"/>
      <c r="D140" s="61"/>
    </row>
    <row r="141" spans="2:4" x14ac:dyDescent="0.35">
      <c r="B141" s="62"/>
      <c r="C141" s="62"/>
      <c r="D141" s="61"/>
    </row>
    <row r="142" spans="2:4" x14ac:dyDescent="0.35">
      <c r="B142" s="62"/>
      <c r="C142" s="62"/>
      <c r="D142" s="61"/>
    </row>
    <row r="143" spans="2:4" x14ac:dyDescent="0.35">
      <c r="B143" s="62"/>
      <c r="C143" s="62"/>
      <c r="D143" s="61"/>
    </row>
    <row r="144" spans="2:4" x14ac:dyDescent="0.35">
      <c r="B144" s="62"/>
      <c r="C144" s="62"/>
      <c r="D144" s="61"/>
    </row>
    <row r="145" spans="2:4" x14ac:dyDescent="0.35">
      <c r="B145" s="62"/>
      <c r="C145" s="62"/>
      <c r="D145" s="61"/>
    </row>
    <row r="146" spans="2:4" x14ac:dyDescent="0.35">
      <c r="B146" s="62"/>
      <c r="C146" s="62"/>
      <c r="D146" s="61"/>
    </row>
    <row r="147" spans="2:4" x14ac:dyDescent="0.35">
      <c r="B147" s="62"/>
      <c r="C147" s="62"/>
      <c r="D147" s="61"/>
    </row>
    <row r="148" spans="2:4" x14ac:dyDescent="0.35">
      <c r="B148" s="62"/>
      <c r="C148" s="62"/>
      <c r="D148" s="61"/>
    </row>
    <row r="149" spans="2:4" x14ac:dyDescent="0.35">
      <c r="B149" s="62"/>
      <c r="C149" s="62"/>
      <c r="D149" s="61"/>
    </row>
    <row r="150" spans="2:4" x14ac:dyDescent="0.35">
      <c r="B150" s="62"/>
      <c r="C150" s="62"/>
      <c r="D150" s="61"/>
    </row>
    <row r="151" spans="2:4" x14ac:dyDescent="0.35">
      <c r="B151" s="62"/>
      <c r="C151" s="62"/>
      <c r="D151" s="61"/>
    </row>
    <row r="152" spans="2:4" x14ac:dyDescent="0.35">
      <c r="B152" s="62"/>
      <c r="C152" s="62"/>
      <c r="D152" s="61"/>
    </row>
    <row r="153" spans="2:4" x14ac:dyDescent="0.35">
      <c r="B153" s="62"/>
      <c r="C153" s="62"/>
      <c r="D153" s="61"/>
    </row>
    <row r="154" spans="2:4" x14ac:dyDescent="0.35">
      <c r="B154" s="62"/>
      <c r="C154" s="62"/>
      <c r="D154" s="61"/>
    </row>
    <row r="155" spans="2:4" x14ac:dyDescent="0.35">
      <c r="B155" s="62"/>
      <c r="C155" s="62"/>
      <c r="D155" s="61"/>
    </row>
    <row r="156" spans="2:4" x14ac:dyDescent="0.35">
      <c r="B156" s="62"/>
      <c r="C156" s="62"/>
      <c r="D156" s="61"/>
    </row>
    <row r="157" spans="2:4" x14ac:dyDescent="0.35">
      <c r="B157" s="62"/>
      <c r="C157" s="62"/>
      <c r="D157" s="61"/>
    </row>
    <row r="158" spans="2:4" x14ac:dyDescent="0.35">
      <c r="B158" s="62"/>
      <c r="C158" s="62"/>
      <c r="D158" s="61"/>
    </row>
    <row r="159" spans="2:4" x14ac:dyDescent="0.35">
      <c r="B159" s="62"/>
      <c r="C159" s="62"/>
      <c r="D159" s="61"/>
    </row>
    <row r="160" spans="2:4" x14ac:dyDescent="0.35">
      <c r="B160" s="62"/>
      <c r="C160" s="62"/>
      <c r="D160" s="61"/>
    </row>
    <row r="161" spans="2:4" x14ac:dyDescent="0.35">
      <c r="B161" s="62"/>
      <c r="C161" s="62"/>
      <c r="D161" s="61"/>
    </row>
    <row r="162" spans="2:4" x14ac:dyDescent="0.35">
      <c r="B162" s="62"/>
      <c r="C162" s="62"/>
      <c r="D162" s="61"/>
    </row>
    <row r="163" spans="2:4" x14ac:dyDescent="0.35">
      <c r="B163" s="62"/>
      <c r="C163" s="62"/>
      <c r="D163" s="61"/>
    </row>
    <row r="164" spans="2:4" x14ac:dyDescent="0.35">
      <c r="B164" s="62"/>
      <c r="C164" s="62"/>
      <c r="D164" s="61"/>
    </row>
    <row r="165" spans="2:4" x14ac:dyDescent="0.35">
      <c r="B165" s="62"/>
      <c r="C165" s="62"/>
      <c r="D165" s="61"/>
    </row>
    <row r="166" spans="2:4" x14ac:dyDescent="0.35">
      <c r="B166" s="62"/>
      <c r="C166" s="62"/>
      <c r="D166" s="61"/>
    </row>
    <row r="167" spans="2:4" x14ac:dyDescent="0.35">
      <c r="B167" s="62"/>
      <c r="C167" s="62"/>
      <c r="D167" s="61"/>
    </row>
    <row r="168" spans="2:4" x14ac:dyDescent="0.35">
      <c r="B168" s="62"/>
      <c r="C168" s="62"/>
      <c r="D168" s="61"/>
    </row>
    <row r="169" spans="2:4" x14ac:dyDescent="0.35">
      <c r="B169" s="62"/>
      <c r="C169" s="62"/>
      <c r="D169" s="61"/>
    </row>
    <row r="170" spans="2:4" x14ac:dyDescent="0.35">
      <c r="B170" s="62"/>
      <c r="C170" s="62"/>
      <c r="D170" s="61"/>
    </row>
    <row r="171" spans="2:4" x14ac:dyDescent="0.35">
      <c r="B171" s="62"/>
      <c r="C171" s="62"/>
      <c r="D171" s="61"/>
    </row>
    <row r="172" spans="2:4" x14ac:dyDescent="0.35">
      <c r="B172" s="62"/>
      <c r="C172" s="62"/>
      <c r="D172" s="61"/>
    </row>
    <row r="173" spans="2:4" x14ac:dyDescent="0.35">
      <c r="B173" s="62"/>
      <c r="C173" s="62"/>
      <c r="D173" s="61"/>
    </row>
    <row r="174" spans="2:4" x14ac:dyDescent="0.35">
      <c r="B174" s="62"/>
      <c r="C174" s="62"/>
      <c r="D174" s="61"/>
    </row>
    <row r="175" spans="2:4" x14ac:dyDescent="0.35">
      <c r="B175" s="62"/>
      <c r="C175" s="62"/>
      <c r="D175" s="61"/>
    </row>
    <row r="176" spans="2:4" x14ac:dyDescent="0.35">
      <c r="B176" s="62"/>
      <c r="C176" s="62"/>
      <c r="D176" s="61"/>
    </row>
    <row r="177" spans="2:4" x14ac:dyDescent="0.35">
      <c r="B177" s="62"/>
      <c r="C177" s="62"/>
      <c r="D177" s="61"/>
    </row>
    <row r="178" spans="2:4" x14ac:dyDescent="0.35">
      <c r="B178" s="62"/>
      <c r="C178" s="62"/>
      <c r="D178" s="61"/>
    </row>
    <row r="179" spans="2:4" x14ac:dyDescent="0.35">
      <c r="B179" s="62"/>
      <c r="C179" s="62"/>
      <c r="D179" s="61"/>
    </row>
    <row r="180" spans="2:4" x14ac:dyDescent="0.35">
      <c r="B180" s="62"/>
      <c r="C180" s="62"/>
      <c r="D180" s="61"/>
    </row>
    <row r="181" spans="2:4" x14ac:dyDescent="0.35">
      <c r="B181" s="62"/>
      <c r="C181" s="62"/>
      <c r="D181" s="61"/>
    </row>
    <row r="182" spans="2:4" x14ac:dyDescent="0.35">
      <c r="B182" s="62"/>
      <c r="C182" s="62"/>
      <c r="D182" s="61"/>
    </row>
    <row r="183" spans="2:4" x14ac:dyDescent="0.35">
      <c r="B183" s="62"/>
      <c r="C183" s="62"/>
      <c r="D183" s="61"/>
    </row>
    <row r="184" spans="2:4" x14ac:dyDescent="0.35">
      <c r="B184" s="62"/>
      <c r="C184" s="62"/>
      <c r="D184" s="61"/>
    </row>
    <row r="185" spans="2:4" x14ac:dyDescent="0.35">
      <c r="B185" s="62"/>
      <c r="C185" s="62"/>
      <c r="D185" s="61"/>
    </row>
    <row r="186" spans="2:4" x14ac:dyDescent="0.35">
      <c r="B186" s="62"/>
      <c r="C186" s="62"/>
      <c r="D186" s="61"/>
    </row>
    <row r="187" spans="2:4" x14ac:dyDescent="0.35">
      <c r="B187" s="62"/>
      <c r="C187" s="62"/>
      <c r="D187" s="61"/>
    </row>
    <row r="188" spans="2:4" x14ac:dyDescent="0.35">
      <c r="B188" s="62"/>
      <c r="C188" s="62"/>
      <c r="D188" s="61"/>
    </row>
    <row r="189" spans="2:4" x14ac:dyDescent="0.35">
      <c r="B189" s="62"/>
      <c r="C189" s="62"/>
      <c r="D189" s="61"/>
    </row>
    <row r="190" spans="2:4" x14ac:dyDescent="0.35">
      <c r="B190" s="62"/>
      <c r="C190" s="62"/>
      <c r="D190" s="61"/>
    </row>
    <row r="191" spans="2:4" x14ac:dyDescent="0.35">
      <c r="B191" s="62"/>
      <c r="C191" s="62"/>
      <c r="D191" s="61"/>
    </row>
    <row r="192" spans="2:4" x14ac:dyDescent="0.35">
      <c r="B192" s="62"/>
      <c r="C192" s="62"/>
      <c r="D192" s="61"/>
    </row>
    <row r="193" spans="2:4" x14ac:dyDescent="0.35">
      <c r="B193" s="62"/>
      <c r="C193" s="62"/>
      <c r="D193" s="61"/>
    </row>
    <row r="194" spans="2:4" x14ac:dyDescent="0.35">
      <c r="B194" s="62"/>
      <c r="C194" s="62"/>
      <c r="D194" s="61"/>
    </row>
    <row r="195" spans="2:4" x14ac:dyDescent="0.35">
      <c r="B195" s="62"/>
      <c r="C195" s="62"/>
      <c r="D195" s="61"/>
    </row>
    <row r="196" spans="2:4" x14ac:dyDescent="0.35">
      <c r="B196" s="62"/>
      <c r="C196" s="62"/>
      <c r="D196" s="61"/>
    </row>
    <row r="197" spans="2:4" x14ac:dyDescent="0.35">
      <c r="B197" s="62"/>
      <c r="C197" s="62"/>
      <c r="D197" s="61"/>
    </row>
    <row r="198" spans="2:4" x14ac:dyDescent="0.35">
      <c r="B198" s="62"/>
      <c r="C198" s="62"/>
      <c r="D198" s="61"/>
    </row>
    <row r="199" spans="2:4" x14ac:dyDescent="0.35">
      <c r="B199" s="62"/>
      <c r="C199" s="62"/>
      <c r="D199" s="61"/>
    </row>
    <row r="200" spans="2:4" x14ac:dyDescent="0.35">
      <c r="B200" s="62"/>
      <c r="C200" s="62"/>
      <c r="D200" s="61"/>
    </row>
    <row r="201" spans="2:4" x14ac:dyDescent="0.35">
      <c r="B201" s="62"/>
      <c r="C201" s="62"/>
      <c r="D201" s="61"/>
    </row>
    <row r="202" spans="2:4" x14ac:dyDescent="0.35">
      <c r="B202" s="62"/>
      <c r="C202" s="62"/>
      <c r="D202" s="61"/>
    </row>
    <row r="203" spans="2:4" x14ac:dyDescent="0.35">
      <c r="B203" s="62"/>
      <c r="C203" s="62"/>
      <c r="D203" s="61"/>
    </row>
    <row r="204" spans="2:4" x14ac:dyDescent="0.35">
      <c r="B204" s="62"/>
      <c r="C204" s="62"/>
      <c r="D204" s="61"/>
    </row>
    <row r="205" spans="2:4" x14ac:dyDescent="0.35">
      <c r="B205" s="62"/>
      <c r="C205" s="62"/>
      <c r="D205" s="61"/>
    </row>
    <row r="206" spans="2:4" x14ac:dyDescent="0.35">
      <c r="B206" s="62"/>
      <c r="C206" s="62"/>
      <c r="D206" s="61"/>
    </row>
    <row r="207" spans="2:4" x14ac:dyDescent="0.35">
      <c r="B207" s="62"/>
      <c r="C207" s="62"/>
      <c r="D207" s="61"/>
    </row>
    <row r="208" spans="2:4" x14ac:dyDescent="0.35">
      <c r="B208" s="62"/>
      <c r="C208" s="62"/>
      <c r="D208" s="61"/>
    </row>
    <row r="209" spans="2:4" x14ac:dyDescent="0.35">
      <c r="B209" s="62"/>
      <c r="C209" s="62"/>
      <c r="D209" s="61"/>
    </row>
    <row r="210" spans="2:4" x14ac:dyDescent="0.35">
      <c r="B210" s="62"/>
      <c r="C210" s="62"/>
      <c r="D210" s="61"/>
    </row>
    <row r="211" spans="2:4" x14ac:dyDescent="0.35">
      <c r="B211" s="62"/>
      <c r="C211" s="62"/>
      <c r="D211" s="61"/>
    </row>
    <row r="212" spans="2:4" x14ac:dyDescent="0.35">
      <c r="B212" s="62"/>
      <c r="C212" s="62"/>
      <c r="D212" s="61"/>
    </row>
    <row r="213" spans="2:4" x14ac:dyDescent="0.35">
      <c r="B213" s="62"/>
      <c r="C213" s="62"/>
      <c r="D213" s="61"/>
    </row>
    <row r="214" spans="2:4" x14ac:dyDescent="0.35">
      <c r="B214" s="62"/>
      <c r="C214" s="62"/>
      <c r="D214" s="61"/>
    </row>
    <row r="215" spans="2:4" x14ac:dyDescent="0.35">
      <c r="B215" s="62"/>
      <c r="C215" s="62"/>
      <c r="D215" s="61"/>
    </row>
    <row r="216" spans="2:4" x14ac:dyDescent="0.35">
      <c r="B216" s="62"/>
      <c r="C216" s="62"/>
      <c r="D216" s="61"/>
    </row>
    <row r="217" spans="2:4" x14ac:dyDescent="0.35">
      <c r="B217" s="62"/>
      <c r="C217" s="62"/>
      <c r="D217" s="61"/>
    </row>
    <row r="218" spans="2:4" x14ac:dyDescent="0.35">
      <c r="B218" s="62"/>
      <c r="C218" s="62"/>
      <c r="D218" s="61"/>
    </row>
    <row r="219" spans="2:4" x14ac:dyDescent="0.35">
      <c r="B219" s="62"/>
      <c r="C219" s="62"/>
      <c r="D219" s="61"/>
    </row>
    <row r="220" spans="2:4" x14ac:dyDescent="0.35">
      <c r="B220" s="62"/>
      <c r="C220" s="62"/>
      <c r="D220" s="61"/>
    </row>
    <row r="221" spans="2:4" x14ac:dyDescent="0.35">
      <c r="B221" s="62"/>
      <c r="C221" s="62"/>
      <c r="D221" s="61"/>
    </row>
    <row r="222" spans="2:4" x14ac:dyDescent="0.35">
      <c r="B222" s="62"/>
      <c r="C222" s="62"/>
      <c r="D222" s="61"/>
    </row>
    <row r="223" spans="2:4" x14ac:dyDescent="0.35">
      <c r="B223" s="62"/>
      <c r="C223" s="62"/>
      <c r="D223" s="61"/>
    </row>
    <row r="224" spans="2:4" x14ac:dyDescent="0.35">
      <c r="B224" s="62"/>
      <c r="C224" s="62"/>
      <c r="D224" s="61"/>
    </row>
    <row r="225" spans="2:4" x14ac:dyDescent="0.35">
      <c r="B225" s="62"/>
      <c r="C225" s="62"/>
      <c r="D225" s="61"/>
    </row>
    <row r="226" spans="2:4" x14ac:dyDescent="0.35">
      <c r="B226" s="62"/>
      <c r="C226" s="62"/>
      <c r="D226" s="61"/>
    </row>
    <row r="227" spans="2:4" x14ac:dyDescent="0.35">
      <c r="B227" s="62"/>
      <c r="C227" s="62"/>
      <c r="D227" s="61"/>
    </row>
    <row r="228" spans="2:4" x14ac:dyDescent="0.35">
      <c r="B228" s="62"/>
      <c r="C228" s="62"/>
      <c r="D228" s="61"/>
    </row>
    <row r="229" spans="2:4" x14ac:dyDescent="0.35">
      <c r="B229" s="62"/>
      <c r="C229" s="62"/>
      <c r="D229" s="61"/>
    </row>
    <row r="230" spans="2:4" x14ac:dyDescent="0.35">
      <c r="B230" s="62"/>
      <c r="C230" s="62"/>
      <c r="D230" s="61"/>
    </row>
    <row r="231" spans="2:4" x14ac:dyDescent="0.35">
      <c r="B231" s="62"/>
      <c r="C231" s="62"/>
      <c r="D231" s="61"/>
    </row>
    <row r="232" spans="2:4" x14ac:dyDescent="0.35">
      <c r="B232" s="62"/>
      <c r="C232" s="62"/>
      <c r="D232" s="61"/>
    </row>
    <row r="233" spans="2:4" x14ac:dyDescent="0.35">
      <c r="B233" s="62"/>
      <c r="C233" s="62"/>
      <c r="D233" s="61"/>
    </row>
    <row r="234" spans="2:4" x14ac:dyDescent="0.35">
      <c r="B234" s="62"/>
      <c r="C234" s="62"/>
      <c r="D234" s="61"/>
    </row>
    <row r="235" spans="2:4" x14ac:dyDescent="0.35">
      <c r="B235" s="62"/>
      <c r="C235" s="62"/>
      <c r="D235" s="61"/>
    </row>
    <row r="236" spans="2:4" x14ac:dyDescent="0.35">
      <c r="B236" s="62"/>
      <c r="C236" s="62"/>
      <c r="D236" s="61"/>
    </row>
    <row r="237" spans="2:4" x14ac:dyDescent="0.35">
      <c r="B237" s="62"/>
      <c r="C237" s="62"/>
      <c r="D237" s="61"/>
    </row>
    <row r="238" spans="2:4" x14ac:dyDescent="0.35">
      <c r="B238" s="62"/>
      <c r="C238" s="62"/>
      <c r="D238" s="61"/>
    </row>
    <row r="239" spans="2:4" x14ac:dyDescent="0.35">
      <c r="B239" s="62"/>
      <c r="C239" s="62"/>
      <c r="D239" s="61"/>
    </row>
    <row r="240" spans="2:4" x14ac:dyDescent="0.35">
      <c r="B240" s="62"/>
      <c r="C240" s="62"/>
      <c r="D240" s="61"/>
    </row>
    <row r="241" spans="2:4" x14ac:dyDescent="0.35">
      <c r="B241" s="62"/>
      <c r="C241" s="62"/>
      <c r="D241" s="61"/>
    </row>
    <row r="242" spans="2:4" x14ac:dyDescent="0.35">
      <c r="B242" s="62"/>
      <c r="C242" s="62"/>
      <c r="D242" s="61"/>
    </row>
    <row r="243" spans="2:4" x14ac:dyDescent="0.35">
      <c r="B243" s="62"/>
      <c r="C243" s="62"/>
      <c r="D243" s="61"/>
    </row>
    <row r="244" spans="2:4" x14ac:dyDescent="0.35">
      <c r="B244" s="62"/>
      <c r="C244" s="62"/>
      <c r="D244" s="61"/>
    </row>
    <row r="245" spans="2:4" x14ac:dyDescent="0.35">
      <c r="B245" s="62"/>
      <c r="C245" s="62"/>
      <c r="D245" s="61"/>
    </row>
    <row r="246" spans="2:4" x14ac:dyDescent="0.35">
      <c r="B246" s="62"/>
      <c r="C246" s="62"/>
      <c r="D246" s="61"/>
    </row>
    <row r="247" spans="2:4" x14ac:dyDescent="0.35">
      <c r="B247" s="62"/>
      <c r="C247" s="62"/>
      <c r="D247" s="61"/>
    </row>
    <row r="248" spans="2:4" x14ac:dyDescent="0.35">
      <c r="B248" s="62"/>
      <c r="C248" s="62"/>
      <c r="D248" s="61"/>
    </row>
    <row r="249" spans="2:4" x14ac:dyDescent="0.35">
      <c r="B249" s="62"/>
      <c r="C249" s="62"/>
      <c r="D249" s="61"/>
    </row>
    <row r="250" spans="2:4" x14ac:dyDescent="0.35">
      <c r="B250" s="62"/>
      <c r="C250" s="62"/>
      <c r="D250" s="61"/>
    </row>
    <row r="251" spans="2:4" x14ac:dyDescent="0.35">
      <c r="B251" s="62"/>
      <c r="C251" s="62"/>
      <c r="D251" s="61"/>
    </row>
    <row r="252" spans="2:4" x14ac:dyDescent="0.35">
      <c r="B252" s="62"/>
      <c r="C252" s="62"/>
      <c r="D252" s="61"/>
    </row>
    <row r="253" spans="2:4" x14ac:dyDescent="0.35">
      <c r="B253" s="62"/>
      <c r="C253" s="62"/>
      <c r="D253" s="61"/>
    </row>
    <row r="254" spans="2:4" x14ac:dyDescent="0.35">
      <c r="B254" s="62"/>
      <c r="C254" s="62"/>
      <c r="D254" s="61"/>
    </row>
    <row r="255" spans="2:4" x14ac:dyDescent="0.35">
      <c r="B255" s="62"/>
      <c r="C255" s="62"/>
      <c r="D255" s="61"/>
    </row>
    <row r="256" spans="2:4" x14ac:dyDescent="0.35">
      <c r="B256" s="62"/>
      <c r="C256" s="62"/>
      <c r="D256" s="61"/>
    </row>
    <row r="257" spans="2:4" x14ac:dyDescent="0.35">
      <c r="B257" s="62"/>
      <c r="C257" s="62"/>
      <c r="D257" s="61"/>
    </row>
    <row r="258" spans="2:4" x14ac:dyDescent="0.35">
      <c r="B258" s="62"/>
      <c r="C258" s="62"/>
      <c r="D258" s="61"/>
    </row>
    <row r="259" spans="2:4" x14ac:dyDescent="0.35">
      <c r="B259" s="62"/>
      <c r="C259" s="62"/>
      <c r="D259" s="61"/>
    </row>
    <row r="260" spans="2:4" x14ac:dyDescent="0.35">
      <c r="B260" s="62"/>
      <c r="C260" s="62"/>
      <c r="D260" s="61"/>
    </row>
    <row r="261" spans="2:4" x14ac:dyDescent="0.35">
      <c r="B261" s="62"/>
      <c r="C261" s="62"/>
      <c r="D261" s="61"/>
    </row>
    <row r="262" spans="2:4" x14ac:dyDescent="0.35">
      <c r="B262" s="62"/>
      <c r="C262" s="62"/>
      <c r="D262" s="61"/>
    </row>
    <row r="263" spans="2:4" x14ac:dyDescent="0.35">
      <c r="B263" s="62"/>
      <c r="C263" s="62"/>
      <c r="D263" s="61"/>
    </row>
    <row r="264" spans="2:4" x14ac:dyDescent="0.35">
      <c r="B264" s="62"/>
      <c r="C264" s="62"/>
      <c r="D264" s="61"/>
    </row>
    <row r="265" spans="2:4" x14ac:dyDescent="0.35">
      <c r="B265" s="62"/>
      <c r="C265" s="62"/>
      <c r="D265" s="61"/>
    </row>
    <row r="266" spans="2:4" x14ac:dyDescent="0.35">
      <c r="B266" s="62"/>
      <c r="C266" s="62"/>
      <c r="D266" s="61"/>
    </row>
    <row r="267" spans="2:4" x14ac:dyDescent="0.35">
      <c r="B267" s="62"/>
      <c r="C267" s="62"/>
      <c r="D267" s="61"/>
    </row>
    <row r="268" spans="2:4" x14ac:dyDescent="0.35">
      <c r="B268" s="62"/>
      <c r="C268" s="62"/>
      <c r="D268" s="61"/>
    </row>
    <row r="269" spans="2:4" x14ac:dyDescent="0.35">
      <c r="B269" s="62"/>
      <c r="C269" s="62"/>
      <c r="D269" s="61"/>
    </row>
    <row r="270" spans="2:4" x14ac:dyDescent="0.35">
      <c r="B270" s="62"/>
      <c r="C270" s="62"/>
      <c r="D270" s="61"/>
    </row>
    <row r="271" spans="2:4" x14ac:dyDescent="0.35">
      <c r="B271" s="62"/>
      <c r="C271" s="62"/>
      <c r="D271" s="61"/>
    </row>
    <row r="272" spans="2:4" x14ac:dyDescent="0.35">
      <c r="B272" s="62"/>
      <c r="C272" s="62"/>
      <c r="D272" s="61"/>
    </row>
    <row r="273" spans="2:4" x14ac:dyDescent="0.35">
      <c r="B273" s="62"/>
      <c r="C273" s="62"/>
      <c r="D273" s="61"/>
    </row>
    <row r="274" spans="2:4" x14ac:dyDescent="0.35">
      <c r="B274" s="62"/>
      <c r="C274" s="62"/>
      <c r="D274" s="61"/>
    </row>
    <row r="275" spans="2:4" x14ac:dyDescent="0.35">
      <c r="B275" s="62"/>
      <c r="C275" s="62"/>
      <c r="D275" s="61"/>
    </row>
    <row r="276" spans="2:4" x14ac:dyDescent="0.35">
      <c r="B276" s="62"/>
      <c r="C276" s="62"/>
      <c r="D276" s="61"/>
    </row>
    <row r="277" spans="2:4" x14ac:dyDescent="0.35">
      <c r="B277" s="62"/>
      <c r="C277" s="62"/>
      <c r="D277" s="61"/>
    </row>
    <row r="278" spans="2:4" x14ac:dyDescent="0.35">
      <c r="B278" s="62"/>
      <c r="C278" s="62"/>
      <c r="D278" s="61"/>
    </row>
    <row r="279" spans="2:4" x14ac:dyDescent="0.35">
      <c r="B279" s="62"/>
      <c r="C279" s="62"/>
      <c r="D279" s="61"/>
    </row>
    <row r="280" spans="2:4" x14ac:dyDescent="0.35">
      <c r="B280" s="62"/>
      <c r="C280" s="62"/>
      <c r="D280" s="61"/>
    </row>
    <row r="281" spans="2:4" x14ac:dyDescent="0.35">
      <c r="B281" s="62"/>
      <c r="C281" s="62"/>
      <c r="D281" s="61"/>
    </row>
    <row r="282" spans="2:4" x14ac:dyDescent="0.35">
      <c r="B282" s="62"/>
      <c r="C282" s="62"/>
      <c r="D282" s="61"/>
    </row>
    <row r="283" spans="2:4" x14ac:dyDescent="0.35">
      <c r="B283" s="62"/>
      <c r="C283" s="62"/>
      <c r="D283" s="61"/>
    </row>
    <row r="284" spans="2:4" x14ac:dyDescent="0.35">
      <c r="B284" s="62"/>
      <c r="C284" s="62"/>
      <c r="D284" s="61"/>
    </row>
    <row r="285" spans="2:4" x14ac:dyDescent="0.35">
      <c r="B285" s="62"/>
      <c r="C285" s="62"/>
      <c r="D285" s="61"/>
    </row>
    <row r="286" spans="2:4" x14ac:dyDescent="0.35">
      <c r="B286" s="62"/>
      <c r="C286" s="62"/>
      <c r="D286" s="61"/>
    </row>
    <row r="287" spans="2:4" x14ac:dyDescent="0.35">
      <c r="B287" s="62"/>
      <c r="C287" s="62"/>
      <c r="D287" s="61"/>
    </row>
    <row r="288" spans="2:4" x14ac:dyDescent="0.35">
      <c r="B288" s="62"/>
      <c r="C288" s="62"/>
      <c r="D288" s="61"/>
    </row>
    <row r="289" spans="2:4" x14ac:dyDescent="0.35">
      <c r="B289" s="62"/>
      <c r="C289" s="62"/>
      <c r="D289" s="61"/>
    </row>
    <row r="290" spans="2:4" x14ac:dyDescent="0.35">
      <c r="B290" s="62"/>
      <c r="C290" s="62"/>
      <c r="D290" s="61"/>
    </row>
    <row r="291" spans="2:4" x14ac:dyDescent="0.35">
      <c r="B291" s="62"/>
      <c r="C291" s="62"/>
      <c r="D291" s="61"/>
    </row>
    <row r="292" spans="2:4" x14ac:dyDescent="0.35">
      <c r="B292" s="62"/>
      <c r="C292" s="62"/>
      <c r="D292" s="61"/>
    </row>
    <row r="293" spans="2:4" x14ac:dyDescent="0.35">
      <c r="B293" s="62"/>
      <c r="C293" s="62"/>
      <c r="D293" s="61"/>
    </row>
    <row r="294" spans="2:4" x14ac:dyDescent="0.35">
      <c r="B294" s="62"/>
      <c r="C294" s="62"/>
      <c r="D294" s="61"/>
    </row>
    <row r="295" spans="2:4" x14ac:dyDescent="0.35">
      <c r="B295" s="62"/>
      <c r="C295" s="62"/>
      <c r="D295" s="61"/>
    </row>
    <row r="296" spans="2:4" x14ac:dyDescent="0.35">
      <c r="B296" s="62"/>
      <c r="C296" s="62"/>
      <c r="D296" s="61"/>
    </row>
    <row r="297" spans="2:4" x14ac:dyDescent="0.35">
      <c r="B297" s="62"/>
      <c r="C297" s="62"/>
      <c r="D297" s="61"/>
    </row>
    <row r="298" spans="2:4" x14ac:dyDescent="0.35">
      <c r="B298" s="62"/>
      <c r="C298" s="62"/>
      <c r="D298" s="61"/>
    </row>
    <row r="299" spans="2:4" x14ac:dyDescent="0.35">
      <c r="B299" s="62"/>
      <c r="C299" s="62"/>
      <c r="D299" s="61"/>
    </row>
    <row r="300" spans="2:4" x14ac:dyDescent="0.35">
      <c r="B300" s="62"/>
      <c r="C300" s="62"/>
      <c r="D300" s="61"/>
    </row>
    <row r="301" spans="2:4" x14ac:dyDescent="0.35">
      <c r="B301" s="62"/>
      <c r="C301" s="62"/>
      <c r="D301" s="61"/>
    </row>
    <row r="302" spans="2:4" x14ac:dyDescent="0.35">
      <c r="B302" s="62"/>
      <c r="C302" s="62"/>
      <c r="D302" s="61"/>
    </row>
    <row r="303" spans="2:4" x14ac:dyDescent="0.35">
      <c r="B303" s="62"/>
      <c r="C303" s="62"/>
      <c r="D303" s="61"/>
    </row>
    <row r="304" spans="2:4" x14ac:dyDescent="0.35">
      <c r="B304" s="62"/>
      <c r="C304" s="62"/>
      <c r="D304" s="61"/>
    </row>
    <row r="305" spans="2:4" x14ac:dyDescent="0.35">
      <c r="B305" s="62"/>
      <c r="C305" s="62"/>
      <c r="D305" s="61"/>
    </row>
    <row r="306" spans="2:4" x14ac:dyDescent="0.35">
      <c r="B306" s="62"/>
      <c r="C306" s="62"/>
      <c r="D306" s="61"/>
    </row>
    <row r="307" spans="2:4" x14ac:dyDescent="0.35">
      <c r="B307" s="62"/>
      <c r="C307" s="62"/>
      <c r="D307" s="61"/>
    </row>
    <row r="308" spans="2:4" x14ac:dyDescent="0.35">
      <c r="B308" s="62"/>
      <c r="C308" s="62"/>
      <c r="D308" s="61"/>
    </row>
    <row r="309" spans="2:4" x14ac:dyDescent="0.35">
      <c r="B309" s="62"/>
      <c r="C309" s="62"/>
      <c r="D309" s="61"/>
    </row>
    <row r="310" spans="2:4" x14ac:dyDescent="0.35">
      <c r="B310" s="62"/>
      <c r="C310" s="62"/>
      <c r="D310" s="61"/>
    </row>
    <row r="311" spans="2:4" x14ac:dyDescent="0.35">
      <c r="B311" s="62"/>
      <c r="C311" s="62"/>
      <c r="D311" s="61"/>
    </row>
    <row r="312" spans="2:4" x14ac:dyDescent="0.35">
      <c r="B312" s="62"/>
      <c r="C312" s="62"/>
      <c r="D312" s="61"/>
    </row>
    <row r="313" spans="2:4" x14ac:dyDescent="0.35">
      <c r="B313" s="62"/>
      <c r="C313" s="62"/>
      <c r="D313" s="61"/>
    </row>
    <row r="314" spans="2:4" x14ac:dyDescent="0.35">
      <c r="B314" s="62"/>
      <c r="C314" s="62"/>
      <c r="D314" s="61"/>
    </row>
    <row r="315" spans="2:4" x14ac:dyDescent="0.35">
      <c r="B315" s="62"/>
      <c r="C315" s="62"/>
      <c r="D315" s="61"/>
    </row>
    <row r="316" spans="2:4" x14ac:dyDescent="0.35">
      <c r="B316" s="62"/>
      <c r="C316" s="62"/>
      <c r="D316" s="61"/>
    </row>
    <row r="317" spans="2:4" x14ac:dyDescent="0.35">
      <c r="B317" s="62"/>
      <c r="C317" s="62"/>
      <c r="D317" s="61"/>
    </row>
    <row r="318" spans="2:4" x14ac:dyDescent="0.35">
      <c r="B318" s="62"/>
      <c r="C318" s="62"/>
      <c r="D318" s="61"/>
    </row>
    <row r="319" spans="2:4" x14ac:dyDescent="0.35">
      <c r="B319" s="62"/>
      <c r="C319" s="62"/>
      <c r="D319" s="61"/>
    </row>
    <row r="320" spans="2:4" x14ac:dyDescent="0.35">
      <c r="B320" s="62"/>
      <c r="C320" s="62"/>
      <c r="D320" s="61"/>
    </row>
    <row r="321" spans="2:4" x14ac:dyDescent="0.35">
      <c r="B321" s="62"/>
      <c r="C321" s="62"/>
      <c r="D321" s="61"/>
    </row>
    <row r="322" spans="2:4" x14ac:dyDescent="0.35">
      <c r="B322" s="62"/>
      <c r="C322" s="62"/>
      <c r="D322" s="61"/>
    </row>
    <row r="323" spans="2:4" x14ac:dyDescent="0.35">
      <c r="B323" s="62"/>
      <c r="C323" s="62"/>
      <c r="D323" s="61"/>
    </row>
    <row r="324" spans="2:4" x14ac:dyDescent="0.35">
      <c r="B324" s="62"/>
      <c r="C324" s="62"/>
      <c r="D324" s="61"/>
    </row>
    <row r="325" spans="2:4" x14ac:dyDescent="0.35">
      <c r="B325" s="62"/>
      <c r="C325" s="62"/>
      <c r="D325" s="61"/>
    </row>
    <row r="326" spans="2:4" x14ac:dyDescent="0.35">
      <c r="B326" s="62"/>
      <c r="C326" s="62"/>
      <c r="D326" s="61"/>
    </row>
    <row r="327" spans="2:4" x14ac:dyDescent="0.35">
      <c r="B327" s="62"/>
      <c r="C327" s="62"/>
      <c r="D327" s="61"/>
    </row>
    <row r="328" spans="2:4" x14ac:dyDescent="0.35">
      <c r="B328" s="62"/>
      <c r="C328" s="62"/>
      <c r="D328" s="61"/>
    </row>
    <row r="329" spans="2:4" x14ac:dyDescent="0.35">
      <c r="B329" s="62"/>
      <c r="C329" s="62"/>
      <c r="D329" s="61"/>
    </row>
    <row r="330" spans="2:4" x14ac:dyDescent="0.35">
      <c r="B330" s="62"/>
      <c r="C330" s="62"/>
      <c r="D330" s="61"/>
    </row>
    <row r="331" spans="2:4" x14ac:dyDescent="0.35">
      <c r="B331" s="62"/>
      <c r="C331" s="62"/>
      <c r="D331" s="61"/>
    </row>
    <row r="332" spans="2:4" x14ac:dyDescent="0.35">
      <c r="B332" s="62"/>
      <c r="C332" s="62"/>
      <c r="D332" s="61"/>
    </row>
    <row r="333" spans="2:4" x14ac:dyDescent="0.35">
      <c r="B333" s="62"/>
      <c r="C333" s="62"/>
      <c r="D333" s="61"/>
    </row>
    <row r="334" spans="2:4" x14ac:dyDescent="0.35">
      <c r="B334" s="62"/>
      <c r="C334" s="62"/>
      <c r="D334" s="61"/>
    </row>
    <row r="335" spans="2:4" x14ac:dyDescent="0.35">
      <c r="B335" s="62"/>
      <c r="C335" s="62"/>
      <c r="D335" s="61"/>
    </row>
    <row r="336" spans="2:4" x14ac:dyDescent="0.35">
      <c r="B336" s="62"/>
      <c r="C336" s="62"/>
      <c r="D336" s="61"/>
    </row>
    <row r="337" spans="2:4" x14ac:dyDescent="0.35">
      <c r="B337" s="62"/>
      <c r="C337" s="62"/>
      <c r="D337" s="61"/>
    </row>
    <row r="338" spans="2:4" x14ac:dyDescent="0.35">
      <c r="B338" s="62"/>
      <c r="C338" s="62"/>
      <c r="D338" s="61"/>
    </row>
    <row r="339" spans="2:4" x14ac:dyDescent="0.35">
      <c r="B339" s="62"/>
      <c r="C339" s="62"/>
      <c r="D339" s="61"/>
    </row>
    <row r="340" spans="2:4" x14ac:dyDescent="0.35">
      <c r="B340" s="62"/>
      <c r="C340" s="62"/>
      <c r="D340" s="61"/>
    </row>
    <row r="341" spans="2:4" x14ac:dyDescent="0.35">
      <c r="B341" s="62"/>
      <c r="C341" s="62"/>
      <c r="D341" s="61"/>
    </row>
    <row r="342" spans="2:4" x14ac:dyDescent="0.35">
      <c r="B342" s="62"/>
      <c r="C342" s="62"/>
      <c r="D342" s="61"/>
    </row>
    <row r="343" spans="2:4" x14ac:dyDescent="0.35">
      <c r="B343" s="62"/>
      <c r="C343" s="62"/>
      <c r="D343" s="61"/>
    </row>
    <row r="344" spans="2:4" x14ac:dyDescent="0.35">
      <c r="B344" s="62"/>
      <c r="C344" s="62"/>
      <c r="D344" s="61"/>
    </row>
    <row r="345" spans="2:4" x14ac:dyDescent="0.35">
      <c r="B345" s="62"/>
      <c r="C345" s="62"/>
      <c r="D345" s="61"/>
    </row>
    <row r="346" spans="2:4" x14ac:dyDescent="0.35">
      <c r="B346" s="62"/>
      <c r="C346" s="62"/>
      <c r="D346" s="61"/>
    </row>
    <row r="347" spans="2:4" x14ac:dyDescent="0.35">
      <c r="B347" s="62"/>
      <c r="C347" s="62"/>
      <c r="D347" s="61"/>
    </row>
    <row r="348" spans="2:4" x14ac:dyDescent="0.35">
      <c r="B348" s="62"/>
      <c r="C348" s="62"/>
      <c r="D348" s="61"/>
    </row>
    <row r="349" spans="2:4" x14ac:dyDescent="0.35">
      <c r="B349" s="62"/>
      <c r="C349" s="62"/>
      <c r="D349" s="61"/>
    </row>
    <row r="350" spans="2:4" x14ac:dyDescent="0.35">
      <c r="B350" s="62"/>
      <c r="C350" s="62"/>
      <c r="D350" s="61"/>
    </row>
    <row r="351" spans="2:4" x14ac:dyDescent="0.35">
      <c r="B351" s="62"/>
      <c r="C351" s="62"/>
      <c r="D351" s="61"/>
    </row>
    <row r="352" spans="2:4" x14ac:dyDescent="0.35">
      <c r="B352" s="62"/>
      <c r="C352" s="62"/>
      <c r="D352" s="61"/>
    </row>
    <row r="353" spans="2:4" x14ac:dyDescent="0.35">
      <c r="B353" s="62"/>
      <c r="C353" s="62"/>
      <c r="D353" s="61"/>
    </row>
    <row r="354" spans="2:4" x14ac:dyDescent="0.35">
      <c r="B354" s="62"/>
      <c r="C354" s="62"/>
      <c r="D354" s="61"/>
    </row>
    <row r="355" spans="2:4" x14ac:dyDescent="0.35">
      <c r="B355" s="62"/>
      <c r="C355" s="62"/>
      <c r="D355" s="61"/>
    </row>
    <row r="356" spans="2:4" x14ac:dyDescent="0.35">
      <c r="B356" s="62"/>
      <c r="C356" s="62"/>
      <c r="D356" s="61"/>
    </row>
    <row r="357" spans="2:4" x14ac:dyDescent="0.35">
      <c r="B357" s="62"/>
      <c r="C357" s="62"/>
      <c r="D357" s="61"/>
    </row>
    <row r="358" spans="2:4" x14ac:dyDescent="0.35">
      <c r="B358" s="62"/>
      <c r="C358" s="62"/>
      <c r="D358" s="61"/>
    </row>
    <row r="359" spans="2:4" x14ac:dyDescent="0.35">
      <c r="B359" s="62"/>
      <c r="C359" s="62"/>
      <c r="D359" s="61"/>
    </row>
    <row r="360" spans="2:4" x14ac:dyDescent="0.35">
      <c r="B360" s="62"/>
      <c r="C360" s="62"/>
      <c r="D360" s="61"/>
    </row>
    <row r="361" spans="2:4" x14ac:dyDescent="0.35">
      <c r="B361" s="62"/>
      <c r="C361" s="62"/>
      <c r="D361" s="61"/>
    </row>
    <row r="362" spans="2:4" x14ac:dyDescent="0.35">
      <c r="B362" s="62"/>
      <c r="C362" s="62"/>
      <c r="D362" s="61"/>
    </row>
    <row r="363" spans="2:4" x14ac:dyDescent="0.35">
      <c r="B363" s="62"/>
      <c r="C363" s="62"/>
      <c r="D363" s="61"/>
    </row>
    <row r="364" spans="2:4" x14ac:dyDescent="0.35">
      <c r="B364" s="62"/>
      <c r="C364" s="62"/>
      <c r="D364" s="61"/>
    </row>
    <row r="365" spans="2:4" x14ac:dyDescent="0.35">
      <c r="B365" s="62"/>
      <c r="C365" s="62"/>
      <c r="D365" s="61"/>
    </row>
    <row r="366" spans="2:4" x14ac:dyDescent="0.35">
      <c r="B366" s="62"/>
      <c r="C366" s="62"/>
      <c r="D366" s="61"/>
    </row>
    <row r="367" spans="2:4" x14ac:dyDescent="0.35">
      <c r="B367" s="62"/>
      <c r="C367" s="62"/>
      <c r="D367" s="61"/>
    </row>
    <row r="368" spans="2:4" x14ac:dyDescent="0.35">
      <c r="B368" s="62"/>
      <c r="C368" s="62"/>
      <c r="D368" s="61"/>
    </row>
    <row r="369" spans="2:4" x14ac:dyDescent="0.35">
      <c r="B369" s="62"/>
      <c r="C369" s="62"/>
      <c r="D369" s="61"/>
    </row>
    <row r="370" spans="2:4" x14ac:dyDescent="0.35">
      <c r="B370" s="62"/>
      <c r="C370" s="62"/>
      <c r="D370" s="61"/>
    </row>
    <row r="371" spans="2:4" x14ac:dyDescent="0.35">
      <c r="B371" s="62"/>
      <c r="C371" s="62"/>
      <c r="D371" s="61"/>
    </row>
    <row r="372" spans="2:4" x14ac:dyDescent="0.35">
      <c r="B372" s="62"/>
      <c r="C372" s="62"/>
      <c r="D372" s="61"/>
    </row>
    <row r="373" spans="2:4" x14ac:dyDescent="0.35">
      <c r="B373" s="62"/>
      <c r="C373" s="62"/>
      <c r="D373" s="61"/>
    </row>
    <row r="374" spans="2:4" x14ac:dyDescent="0.35">
      <c r="B374" s="62"/>
      <c r="C374" s="62"/>
      <c r="D374" s="61"/>
    </row>
    <row r="375" spans="2:4" x14ac:dyDescent="0.35">
      <c r="B375" s="62"/>
      <c r="C375" s="62"/>
      <c r="D375" s="61"/>
    </row>
    <row r="376" spans="2:4" x14ac:dyDescent="0.35">
      <c r="B376" s="62"/>
      <c r="C376" s="62"/>
      <c r="D376" s="61"/>
    </row>
    <row r="377" spans="2:4" x14ac:dyDescent="0.35">
      <c r="B377" s="62"/>
      <c r="C377" s="62"/>
      <c r="D377" s="61"/>
    </row>
    <row r="378" spans="2:4" x14ac:dyDescent="0.35">
      <c r="B378" s="62"/>
      <c r="C378" s="62"/>
      <c r="D378" s="61"/>
    </row>
    <row r="379" spans="2:4" x14ac:dyDescent="0.35">
      <c r="B379" s="62"/>
      <c r="C379" s="62"/>
      <c r="D379" s="61"/>
    </row>
    <row r="380" spans="2:4" x14ac:dyDescent="0.35">
      <c r="B380" s="62"/>
      <c r="C380" s="62"/>
      <c r="D380" s="61"/>
    </row>
    <row r="381" spans="2:4" x14ac:dyDescent="0.35">
      <c r="B381" s="62"/>
      <c r="C381" s="62"/>
      <c r="D381" s="61"/>
    </row>
    <row r="382" spans="2:4" x14ac:dyDescent="0.35">
      <c r="B382" s="62"/>
      <c r="C382" s="62"/>
      <c r="D382" s="61"/>
    </row>
    <row r="383" spans="2:4" x14ac:dyDescent="0.35">
      <c r="B383" s="62"/>
      <c r="C383" s="62"/>
      <c r="D383" s="61"/>
    </row>
    <row r="384" spans="2:4" x14ac:dyDescent="0.35">
      <c r="B384" s="62"/>
      <c r="C384" s="62"/>
      <c r="D384" s="61"/>
    </row>
    <row r="385" spans="2:4" x14ac:dyDescent="0.35">
      <c r="B385" s="62"/>
      <c r="C385" s="62"/>
      <c r="D385" s="61"/>
    </row>
    <row r="386" spans="2:4" x14ac:dyDescent="0.35">
      <c r="B386" s="62"/>
      <c r="C386" s="62"/>
      <c r="D386" s="61"/>
    </row>
    <row r="387" spans="2:4" x14ac:dyDescent="0.35">
      <c r="B387" s="62"/>
      <c r="C387" s="62"/>
      <c r="D387" s="61"/>
    </row>
    <row r="388" spans="2:4" x14ac:dyDescent="0.35">
      <c r="B388" s="62"/>
      <c r="C388" s="62"/>
      <c r="D388" s="61"/>
    </row>
    <row r="389" spans="2:4" x14ac:dyDescent="0.35">
      <c r="B389" s="62"/>
      <c r="C389" s="62"/>
      <c r="D389" s="61"/>
    </row>
    <row r="390" spans="2:4" x14ac:dyDescent="0.35">
      <c r="B390" s="62"/>
      <c r="C390" s="62"/>
      <c r="D390" s="61"/>
    </row>
    <row r="391" spans="2:4" x14ac:dyDescent="0.35">
      <c r="B391" s="62"/>
      <c r="C391" s="62"/>
      <c r="D391" s="61"/>
    </row>
    <row r="392" spans="2:4" x14ac:dyDescent="0.35">
      <c r="B392" s="62"/>
      <c r="C392" s="62"/>
      <c r="D392" s="61"/>
    </row>
    <row r="393" spans="2:4" x14ac:dyDescent="0.35">
      <c r="B393" s="62"/>
      <c r="C393" s="62"/>
      <c r="D393" s="61"/>
    </row>
    <row r="394" spans="2:4" x14ac:dyDescent="0.35">
      <c r="B394" s="62"/>
      <c r="C394" s="62"/>
      <c r="D394" s="61"/>
    </row>
    <row r="395" spans="2:4" x14ac:dyDescent="0.35">
      <c r="B395" s="62"/>
      <c r="C395" s="62"/>
      <c r="D395" s="61"/>
    </row>
    <row r="396" spans="2:4" x14ac:dyDescent="0.35">
      <c r="B396" s="62"/>
      <c r="C396" s="62"/>
      <c r="D396" s="61"/>
    </row>
    <row r="397" spans="2:4" x14ac:dyDescent="0.35">
      <c r="B397" s="62"/>
      <c r="C397" s="62"/>
      <c r="D397" s="61"/>
    </row>
    <row r="398" spans="2:4" x14ac:dyDescent="0.35">
      <c r="B398" s="62"/>
      <c r="C398" s="62"/>
      <c r="D398" s="61"/>
    </row>
    <row r="399" spans="2:4" x14ac:dyDescent="0.35">
      <c r="B399" s="62"/>
      <c r="C399" s="62"/>
      <c r="D399" s="61"/>
    </row>
    <row r="400" spans="2:4" x14ac:dyDescent="0.35">
      <c r="B400" s="62"/>
      <c r="C400" s="62"/>
      <c r="D400" s="61"/>
    </row>
    <row r="401" spans="2:4" x14ac:dyDescent="0.35">
      <c r="B401" s="62"/>
      <c r="C401" s="62"/>
      <c r="D401" s="61"/>
    </row>
    <row r="402" spans="2:4" x14ac:dyDescent="0.35">
      <c r="B402" s="62"/>
      <c r="C402" s="62"/>
      <c r="D402" s="61"/>
    </row>
    <row r="403" spans="2:4" x14ac:dyDescent="0.35">
      <c r="B403" s="62"/>
      <c r="C403" s="62"/>
      <c r="D403" s="61"/>
    </row>
    <row r="404" spans="2:4" x14ac:dyDescent="0.35">
      <c r="B404" s="62"/>
      <c r="C404" s="62"/>
      <c r="D404" s="61"/>
    </row>
    <row r="405" spans="2:4" x14ac:dyDescent="0.35">
      <c r="B405" s="62"/>
      <c r="C405" s="62"/>
      <c r="D405" s="61"/>
    </row>
    <row r="406" spans="2:4" x14ac:dyDescent="0.35">
      <c r="B406" s="62"/>
      <c r="C406" s="62"/>
      <c r="D406" s="61"/>
    </row>
    <row r="407" spans="2:4" x14ac:dyDescent="0.35">
      <c r="B407" s="62"/>
      <c r="C407" s="62"/>
      <c r="D407" s="61"/>
    </row>
    <row r="408" spans="2:4" x14ac:dyDescent="0.35">
      <c r="B408" s="62"/>
      <c r="C408" s="62"/>
      <c r="D408" s="61"/>
    </row>
    <row r="409" spans="2:4" x14ac:dyDescent="0.35">
      <c r="B409" s="62"/>
      <c r="C409" s="62"/>
      <c r="D409" s="61"/>
    </row>
    <row r="410" spans="2:4" x14ac:dyDescent="0.35">
      <c r="B410" s="62"/>
      <c r="C410" s="62"/>
      <c r="D410" s="61"/>
    </row>
    <row r="411" spans="2:4" x14ac:dyDescent="0.35">
      <c r="B411" s="62"/>
      <c r="C411" s="62"/>
      <c r="D411" s="61"/>
    </row>
    <row r="412" spans="2:4" x14ac:dyDescent="0.35">
      <c r="B412" s="62"/>
      <c r="C412" s="62"/>
      <c r="D412" s="61"/>
    </row>
    <row r="413" spans="2:4" x14ac:dyDescent="0.35">
      <c r="B413" s="62"/>
      <c r="C413" s="62"/>
      <c r="D413" s="61"/>
    </row>
    <row r="414" spans="2:4" x14ac:dyDescent="0.35">
      <c r="B414" s="62"/>
      <c r="C414" s="62"/>
      <c r="D414" s="61"/>
    </row>
    <row r="415" spans="2:4" x14ac:dyDescent="0.35">
      <c r="B415" s="62"/>
      <c r="C415" s="62"/>
      <c r="D415" s="61"/>
    </row>
    <row r="416" spans="2:4" x14ac:dyDescent="0.35">
      <c r="B416" s="62"/>
      <c r="C416" s="62"/>
      <c r="D416" s="61"/>
    </row>
    <row r="417" spans="2:4" x14ac:dyDescent="0.35">
      <c r="B417" s="62"/>
      <c r="C417" s="62"/>
      <c r="D417" s="61"/>
    </row>
    <row r="418" spans="2:4" x14ac:dyDescent="0.35">
      <c r="B418" s="62"/>
      <c r="C418" s="62"/>
      <c r="D418" s="61"/>
    </row>
    <row r="419" spans="2:4" x14ac:dyDescent="0.35">
      <c r="B419" s="62"/>
      <c r="C419" s="62"/>
      <c r="D419" s="61"/>
    </row>
    <row r="420" spans="2:4" x14ac:dyDescent="0.35">
      <c r="B420" s="62"/>
      <c r="C420" s="62"/>
      <c r="D420" s="61"/>
    </row>
    <row r="421" spans="2:4" x14ac:dyDescent="0.35">
      <c r="B421" s="62"/>
      <c r="C421" s="62"/>
      <c r="D421" s="61"/>
    </row>
    <row r="422" spans="2:4" x14ac:dyDescent="0.35">
      <c r="B422" s="62"/>
      <c r="C422" s="62"/>
      <c r="D422" s="61"/>
    </row>
    <row r="423" spans="2:4" x14ac:dyDescent="0.35">
      <c r="B423" s="62"/>
      <c r="C423" s="62"/>
      <c r="D423" s="61"/>
    </row>
    <row r="424" spans="2:4" x14ac:dyDescent="0.35">
      <c r="B424" s="62"/>
      <c r="C424" s="62"/>
      <c r="D424" s="61"/>
    </row>
    <row r="425" spans="2:4" x14ac:dyDescent="0.35">
      <c r="B425" s="62"/>
      <c r="C425" s="62"/>
      <c r="D425" s="61"/>
    </row>
    <row r="426" spans="2:4" x14ac:dyDescent="0.35">
      <c r="B426" s="62"/>
      <c r="C426" s="62"/>
      <c r="D426" s="61"/>
    </row>
    <row r="427" spans="2:4" x14ac:dyDescent="0.35">
      <c r="B427" s="62"/>
      <c r="C427" s="62"/>
      <c r="D427" s="61"/>
    </row>
    <row r="428" spans="2:4" x14ac:dyDescent="0.35">
      <c r="B428" s="62"/>
      <c r="C428" s="62"/>
      <c r="D428" s="61"/>
    </row>
    <row r="429" spans="2:4" x14ac:dyDescent="0.35">
      <c r="B429" s="62"/>
      <c r="C429" s="62"/>
      <c r="D429" s="61"/>
    </row>
    <row r="430" spans="2:4" x14ac:dyDescent="0.35">
      <c r="B430" s="62"/>
      <c r="C430" s="62"/>
      <c r="D430" s="61"/>
    </row>
    <row r="431" spans="2:4" x14ac:dyDescent="0.35">
      <c r="B431" s="62"/>
      <c r="C431" s="62"/>
      <c r="D431" s="61"/>
    </row>
    <row r="432" spans="2:4" x14ac:dyDescent="0.35">
      <c r="B432" s="62"/>
      <c r="C432" s="62"/>
      <c r="D432" s="61"/>
    </row>
    <row r="433" spans="2:4" x14ac:dyDescent="0.35">
      <c r="B433" s="62"/>
      <c r="C433" s="62"/>
      <c r="D433" s="61"/>
    </row>
    <row r="434" spans="2:4" x14ac:dyDescent="0.35">
      <c r="B434" s="62"/>
      <c r="C434" s="62"/>
      <c r="D434" s="61"/>
    </row>
    <row r="435" spans="2:4" x14ac:dyDescent="0.35">
      <c r="B435" s="62"/>
      <c r="C435" s="62"/>
      <c r="D435" s="61"/>
    </row>
    <row r="436" spans="2:4" x14ac:dyDescent="0.35">
      <c r="B436" s="62"/>
      <c r="C436" s="62"/>
      <c r="D436" s="61"/>
    </row>
    <row r="437" spans="2:4" x14ac:dyDescent="0.35">
      <c r="B437" s="62"/>
      <c r="C437" s="62"/>
      <c r="D437" s="61"/>
    </row>
    <row r="438" spans="2:4" x14ac:dyDescent="0.35">
      <c r="B438" s="62"/>
      <c r="C438" s="62"/>
      <c r="D438" s="61"/>
    </row>
    <row r="439" spans="2:4" x14ac:dyDescent="0.35">
      <c r="B439" s="62"/>
      <c r="C439" s="62"/>
      <c r="D439" s="61"/>
    </row>
    <row r="440" spans="2:4" x14ac:dyDescent="0.35">
      <c r="B440" s="62"/>
      <c r="C440" s="62"/>
      <c r="D440" s="61"/>
    </row>
    <row r="441" spans="2:4" x14ac:dyDescent="0.35">
      <c r="B441" s="62"/>
      <c r="C441" s="62"/>
      <c r="D441" s="61"/>
    </row>
    <row r="442" spans="2:4" x14ac:dyDescent="0.35">
      <c r="B442" s="62"/>
      <c r="C442" s="62"/>
      <c r="D442" s="61"/>
    </row>
    <row r="443" spans="2:4" x14ac:dyDescent="0.35">
      <c r="B443" s="62"/>
      <c r="C443" s="62"/>
      <c r="D443" s="61"/>
    </row>
    <row r="444" spans="2:4" x14ac:dyDescent="0.35">
      <c r="B444" s="62"/>
      <c r="C444" s="62"/>
      <c r="D444" s="61"/>
    </row>
    <row r="445" spans="2:4" x14ac:dyDescent="0.35">
      <c r="B445" s="62"/>
      <c r="C445" s="62"/>
      <c r="D445" s="61"/>
    </row>
    <row r="446" spans="2:4" x14ac:dyDescent="0.35">
      <c r="B446" s="62"/>
      <c r="C446" s="62"/>
      <c r="D446" s="61"/>
    </row>
    <row r="447" spans="2:4" x14ac:dyDescent="0.35">
      <c r="B447" s="62"/>
      <c r="C447" s="62"/>
      <c r="D447" s="61"/>
    </row>
    <row r="448" spans="2:4" x14ac:dyDescent="0.35">
      <c r="B448" s="62"/>
      <c r="C448" s="62"/>
      <c r="D448" s="61"/>
    </row>
    <row r="449" spans="2:4" x14ac:dyDescent="0.35">
      <c r="B449" s="62"/>
      <c r="C449" s="62"/>
      <c r="D449" s="61"/>
    </row>
    <row r="450" spans="2:4" x14ac:dyDescent="0.35">
      <c r="B450" s="62"/>
      <c r="C450" s="62"/>
      <c r="D450" s="61"/>
    </row>
    <row r="451" spans="2:4" x14ac:dyDescent="0.35">
      <c r="B451" s="62"/>
      <c r="C451" s="62"/>
      <c r="D451" s="61"/>
    </row>
    <row r="452" spans="2:4" x14ac:dyDescent="0.35">
      <c r="B452" s="62"/>
      <c r="C452" s="62"/>
      <c r="D452" s="61"/>
    </row>
    <row r="453" spans="2:4" x14ac:dyDescent="0.35">
      <c r="B453" s="62"/>
      <c r="C453" s="62"/>
      <c r="D453" s="61"/>
    </row>
    <row r="454" spans="2:4" x14ac:dyDescent="0.35">
      <c r="B454" s="62"/>
      <c r="C454" s="62"/>
      <c r="D454" s="61"/>
    </row>
    <row r="455" spans="2:4" x14ac:dyDescent="0.35">
      <c r="B455" s="62"/>
      <c r="C455" s="62"/>
      <c r="D455" s="61"/>
    </row>
    <row r="456" spans="2:4" x14ac:dyDescent="0.35">
      <c r="B456" s="62"/>
      <c r="C456" s="62"/>
      <c r="D456" s="61"/>
    </row>
    <row r="457" spans="2:4" x14ac:dyDescent="0.35">
      <c r="B457" s="62"/>
      <c r="C457" s="62"/>
      <c r="D457" s="61"/>
    </row>
    <row r="458" spans="2:4" x14ac:dyDescent="0.35">
      <c r="B458" s="62"/>
      <c r="C458" s="62"/>
      <c r="D458" s="61"/>
    </row>
    <row r="459" spans="2:4" x14ac:dyDescent="0.35">
      <c r="B459" s="62"/>
      <c r="C459" s="62"/>
      <c r="D459" s="61"/>
    </row>
    <row r="460" spans="2:4" x14ac:dyDescent="0.35">
      <c r="B460" s="62"/>
      <c r="C460" s="62"/>
      <c r="D460" s="61"/>
    </row>
    <row r="461" spans="2:4" x14ac:dyDescent="0.35">
      <c r="B461" s="62"/>
      <c r="C461" s="62"/>
      <c r="D461" s="61"/>
    </row>
    <row r="462" spans="2:4" x14ac:dyDescent="0.35">
      <c r="B462" s="62"/>
      <c r="C462" s="62"/>
      <c r="D462" s="61"/>
    </row>
    <row r="463" spans="2:4" x14ac:dyDescent="0.35">
      <c r="B463" s="62"/>
      <c r="C463" s="62"/>
      <c r="D463" s="61"/>
    </row>
    <row r="464" spans="2:4" x14ac:dyDescent="0.35">
      <c r="B464" s="62"/>
      <c r="C464" s="62"/>
      <c r="D464" s="61"/>
    </row>
    <row r="465" spans="2:4" x14ac:dyDescent="0.35">
      <c r="B465" s="62"/>
      <c r="C465" s="62"/>
      <c r="D465" s="61"/>
    </row>
    <row r="466" spans="2:4" x14ac:dyDescent="0.35">
      <c r="B466" s="62"/>
      <c r="C466" s="62"/>
      <c r="D466" s="61"/>
    </row>
    <row r="467" spans="2:4" x14ac:dyDescent="0.35">
      <c r="B467" s="62"/>
      <c r="C467" s="62"/>
      <c r="D467" s="61"/>
    </row>
    <row r="468" spans="2:4" x14ac:dyDescent="0.35">
      <c r="B468" s="62"/>
      <c r="C468" s="62"/>
      <c r="D468" s="61"/>
    </row>
    <row r="469" spans="2:4" x14ac:dyDescent="0.35">
      <c r="B469" s="62"/>
      <c r="C469" s="62"/>
      <c r="D469" s="61"/>
    </row>
    <row r="470" spans="2:4" x14ac:dyDescent="0.35">
      <c r="B470" s="62"/>
      <c r="C470" s="62"/>
      <c r="D470" s="61"/>
    </row>
    <row r="471" spans="2:4" x14ac:dyDescent="0.35">
      <c r="B471" s="62"/>
      <c r="C471" s="62"/>
      <c r="D471" s="61"/>
    </row>
    <row r="472" spans="2:4" x14ac:dyDescent="0.35">
      <c r="B472" s="62"/>
      <c r="C472" s="62"/>
      <c r="D472" s="61"/>
    </row>
    <row r="473" spans="2:4" x14ac:dyDescent="0.35">
      <c r="B473" s="62"/>
      <c r="C473" s="62"/>
      <c r="D473" s="61"/>
    </row>
    <row r="474" spans="2:4" x14ac:dyDescent="0.35">
      <c r="B474" s="62"/>
      <c r="C474" s="62"/>
      <c r="D474" s="61"/>
    </row>
    <row r="475" spans="2:4" x14ac:dyDescent="0.35">
      <c r="B475" s="62"/>
      <c r="C475" s="62"/>
      <c r="D475" s="61"/>
    </row>
    <row r="476" spans="2:4" x14ac:dyDescent="0.35">
      <c r="B476" s="62"/>
      <c r="C476" s="62"/>
      <c r="D476" s="61"/>
    </row>
    <row r="477" spans="2:4" x14ac:dyDescent="0.35">
      <c r="B477" s="62"/>
      <c r="C477" s="62"/>
      <c r="D477" s="61"/>
    </row>
    <row r="478" spans="2:4" x14ac:dyDescent="0.35">
      <c r="B478" s="62"/>
      <c r="C478" s="62"/>
      <c r="D478" s="61"/>
    </row>
    <row r="479" spans="2:4" x14ac:dyDescent="0.35">
      <c r="B479" s="62"/>
      <c r="C479" s="62"/>
      <c r="D479" s="61"/>
    </row>
    <row r="480" spans="2:4" x14ac:dyDescent="0.35">
      <c r="B480" s="62"/>
      <c r="C480" s="62"/>
      <c r="D480" s="61"/>
    </row>
    <row r="481" spans="2:4" x14ac:dyDescent="0.35">
      <c r="B481" s="62"/>
      <c r="C481" s="62"/>
      <c r="D481" s="61"/>
    </row>
    <row r="482" spans="2:4" x14ac:dyDescent="0.35">
      <c r="B482" s="62"/>
      <c r="C482" s="62"/>
      <c r="D482" s="61"/>
    </row>
    <row r="483" spans="2:4" x14ac:dyDescent="0.35">
      <c r="B483" s="62"/>
      <c r="C483" s="62"/>
      <c r="D483" s="61"/>
    </row>
    <row r="484" spans="2:4" x14ac:dyDescent="0.35">
      <c r="B484" s="62"/>
      <c r="C484" s="62"/>
      <c r="D484" s="61"/>
    </row>
    <row r="485" spans="2:4" x14ac:dyDescent="0.35">
      <c r="B485" s="62"/>
      <c r="C485" s="62"/>
      <c r="D485" s="61"/>
    </row>
    <row r="486" spans="2:4" x14ac:dyDescent="0.35">
      <c r="B486" s="62"/>
      <c r="C486" s="62"/>
      <c r="D486" s="61"/>
    </row>
    <row r="487" spans="2:4" x14ac:dyDescent="0.35">
      <c r="B487" s="62"/>
      <c r="C487" s="62"/>
      <c r="D487" s="61"/>
    </row>
    <row r="488" spans="2:4" x14ac:dyDescent="0.35">
      <c r="B488" s="62"/>
      <c r="C488" s="62"/>
      <c r="D488" s="61"/>
    </row>
    <row r="489" spans="2:4" x14ac:dyDescent="0.35">
      <c r="B489" s="62"/>
      <c r="C489" s="62"/>
      <c r="D489" s="61"/>
    </row>
    <row r="490" spans="2:4" x14ac:dyDescent="0.35">
      <c r="B490" s="62"/>
      <c r="C490" s="62"/>
      <c r="D490" s="61"/>
    </row>
    <row r="491" spans="2:4" x14ac:dyDescent="0.35">
      <c r="B491" s="62"/>
      <c r="C491" s="62"/>
      <c r="D491" s="61"/>
    </row>
    <row r="492" spans="2:4" x14ac:dyDescent="0.35">
      <c r="B492" s="62"/>
      <c r="C492" s="62"/>
      <c r="D492" s="61"/>
    </row>
    <row r="493" spans="2:4" x14ac:dyDescent="0.35">
      <c r="B493" s="62"/>
      <c r="C493" s="62"/>
      <c r="D493" s="61"/>
    </row>
    <row r="494" spans="2:4" x14ac:dyDescent="0.35">
      <c r="B494" s="62"/>
      <c r="C494" s="62"/>
      <c r="D494" s="61"/>
    </row>
    <row r="495" spans="2:4" x14ac:dyDescent="0.35">
      <c r="B495" s="62"/>
      <c r="C495" s="62"/>
      <c r="D495" s="61"/>
    </row>
    <row r="496" spans="2:4" x14ac:dyDescent="0.35">
      <c r="B496" s="62"/>
      <c r="C496" s="62"/>
      <c r="D496" s="61"/>
    </row>
    <row r="497" spans="2:4" x14ac:dyDescent="0.35">
      <c r="B497" s="62"/>
      <c r="C497" s="62"/>
      <c r="D497" s="61"/>
    </row>
    <row r="498" spans="2:4" x14ac:dyDescent="0.35">
      <c r="B498" s="62"/>
      <c r="C498" s="62"/>
      <c r="D498" s="61"/>
    </row>
    <row r="499" spans="2:4" x14ac:dyDescent="0.35">
      <c r="B499" s="62"/>
      <c r="C499" s="62"/>
      <c r="D499" s="61"/>
    </row>
    <row r="500" spans="2:4" x14ac:dyDescent="0.35">
      <c r="B500" s="62"/>
      <c r="C500" s="62"/>
      <c r="D500" s="61"/>
    </row>
    <row r="501" spans="2:4" x14ac:dyDescent="0.35">
      <c r="B501" s="62"/>
      <c r="C501" s="62"/>
      <c r="D501" s="61"/>
    </row>
    <row r="502" spans="2:4" x14ac:dyDescent="0.35">
      <c r="B502" s="62"/>
      <c r="C502" s="62"/>
      <c r="D502" s="61"/>
    </row>
    <row r="503" spans="2:4" x14ac:dyDescent="0.35">
      <c r="B503" s="62"/>
      <c r="C503" s="62"/>
      <c r="D503" s="61"/>
    </row>
    <row r="504" spans="2:4" x14ac:dyDescent="0.35">
      <c r="B504" s="62"/>
      <c r="C504" s="62"/>
      <c r="D504" s="61"/>
    </row>
    <row r="505" spans="2:4" x14ac:dyDescent="0.35">
      <c r="B505" s="62"/>
      <c r="C505" s="62"/>
      <c r="D505" s="61"/>
    </row>
    <row r="506" spans="2:4" x14ac:dyDescent="0.35">
      <c r="B506" s="62"/>
      <c r="C506" s="62"/>
      <c r="D506" s="61"/>
    </row>
    <row r="507" spans="2:4" x14ac:dyDescent="0.35">
      <c r="B507" s="62"/>
      <c r="C507" s="62"/>
      <c r="D507" s="61"/>
    </row>
    <row r="508" spans="2:4" x14ac:dyDescent="0.35">
      <c r="B508" s="62"/>
      <c r="C508" s="62"/>
      <c r="D508" s="61"/>
    </row>
    <row r="509" spans="2:4" x14ac:dyDescent="0.35">
      <c r="B509" s="62"/>
      <c r="C509" s="62"/>
      <c r="D509" s="61"/>
    </row>
    <row r="510" spans="2:4" x14ac:dyDescent="0.35">
      <c r="B510" s="62"/>
      <c r="C510" s="62"/>
      <c r="D510" s="61"/>
    </row>
    <row r="511" spans="2:4" x14ac:dyDescent="0.35">
      <c r="B511" s="62"/>
      <c r="C511" s="62"/>
      <c r="D511" s="61"/>
    </row>
    <row r="512" spans="2:4" x14ac:dyDescent="0.35">
      <c r="B512" s="62"/>
      <c r="C512" s="62"/>
      <c r="D512" s="61"/>
    </row>
    <row r="513" spans="2:4" x14ac:dyDescent="0.35">
      <c r="B513" s="62"/>
      <c r="C513" s="62"/>
      <c r="D513" s="61"/>
    </row>
    <row r="514" spans="2:4" x14ac:dyDescent="0.35">
      <c r="B514" s="62"/>
      <c r="C514" s="62"/>
      <c r="D514" s="61"/>
    </row>
    <row r="515" spans="2:4" x14ac:dyDescent="0.35">
      <c r="B515" s="62"/>
      <c r="C515" s="62"/>
      <c r="D515" s="61"/>
    </row>
    <row r="516" spans="2:4" x14ac:dyDescent="0.35">
      <c r="B516" s="62"/>
      <c r="C516" s="62"/>
      <c r="D516" s="61"/>
    </row>
    <row r="517" spans="2:4" x14ac:dyDescent="0.35">
      <c r="B517" s="62"/>
      <c r="C517" s="62"/>
      <c r="D517" s="61"/>
    </row>
    <row r="518" spans="2:4" x14ac:dyDescent="0.35">
      <c r="B518" s="62"/>
      <c r="C518" s="62"/>
      <c r="D518" s="61"/>
    </row>
    <row r="519" spans="2:4" x14ac:dyDescent="0.35">
      <c r="B519" s="62"/>
      <c r="C519" s="62"/>
      <c r="D519" s="61"/>
    </row>
    <row r="520" spans="2:4" x14ac:dyDescent="0.35">
      <c r="B520" s="62"/>
      <c r="C520" s="62"/>
      <c r="D520" s="61"/>
    </row>
    <row r="521" spans="2:4" x14ac:dyDescent="0.35">
      <c r="B521" s="62"/>
      <c r="C521" s="62"/>
      <c r="D521" s="61"/>
    </row>
    <row r="522" spans="2:4" x14ac:dyDescent="0.35">
      <c r="B522" s="62"/>
      <c r="C522" s="62"/>
      <c r="D522" s="61"/>
    </row>
    <row r="523" spans="2:4" x14ac:dyDescent="0.35">
      <c r="B523" s="62"/>
      <c r="C523" s="62"/>
      <c r="D523" s="61"/>
    </row>
    <row r="524" spans="2:4" x14ac:dyDescent="0.35">
      <c r="B524" s="62"/>
      <c r="C524" s="62"/>
      <c r="D524" s="61"/>
    </row>
    <row r="525" spans="2:4" x14ac:dyDescent="0.35">
      <c r="B525" s="62"/>
      <c r="C525" s="62"/>
      <c r="D525" s="61"/>
    </row>
    <row r="526" spans="2:4" x14ac:dyDescent="0.35">
      <c r="B526" s="62"/>
      <c r="C526" s="62"/>
      <c r="D526" s="61"/>
    </row>
    <row r="527" spans="2:4" x14ac:dyDescent="0.35">
      <c r="B527" s="62"/>
      <c r="C527" s="62"/>
      <c r="D527" s="61"/>
    </row>
    <row r="528" spans="2:4" x14ac:dyDescent="0.35">
      <c r="B528" s="62"/>
      <c r="C528" s="62"/>
      <c r="D528" s="61"/>
    </row>
    <row r="529" spans="2:4" x14ac:dyDescent="0.35">
      <c r="B529" s="62"/>
      <c r="C529" s="62"/>
      <c r="D529" s="61"/>
    </row>
    <row r="530" spans="2:4" x14ac:dyDescent="0.35">
      <c r="B530" s="62"/>
      <c r="C530" s="62"/>
      <c r="D530" s="61"/>
    </row>
    <row r="531" spans="2:4" x14ac:dyDescent="0.35">
      <c r="B531" s="62"/>
      <c r="C531" s="62"/>
      <c r="D531" s="61"/>
    </row>
    <row r="532" spans="2:4" x14ac:dyDescent="0.35">
      <c r="B532" s="62"/>
      <c r="C532" s="62"/>
      <c r="D532" s="61"/>
    </row>
    <row r="533" spans="2:4" x14ac:dyDescent="0.35">
      <c r="B533" s="62"/>
      <c r="C533" s="62"/>
      <c r="D533" s="61"/>
    </row>
    <row r="534" spans="2:4" x14ac:dyDescent="0.35">
      <c r="B534" s="62"/>
      <c r="C534" s="62"/>
      <c r="D534" s="61"/>
    </row>
    <row r="535" spans="2:4" x14ac:dyDescent="0.35">
      <c r="B535" s="62"/>
      <c r="C535" s="62"/>
      <c r="D535" s="61"/>
    </row>
    <row r="536" spans="2:4" x14ac:dyDescent="0.35">
      <c r="B536" s="62"/>
      <c r="C536" s="62"/>
      <c r="D536" s="61"/>
    </row>
    <row r="537" spans="2:4" x14ac:dyDescent="0.35">
      <c r="B537" s="62"/>
      <c r="C537" s="62"/>
      <c r="D537" s="61"/>
    </row>
    <row r="538" spans="2:4" x14ac:dyDescent="0.35">
      <c r="B538" s="62"/>
      <c r="C538" s="62"/>
      <c r="D538" s="61"/>
    </row>
    <row r="539" spans="2:4" x14ac:dyDescent="0.35">
      <c r="B539" s="62"/>
      <c r="C539" s="62"/>
      <c r="D539" s="61"/>
    </row>
    <row r="540" spans="2:4" x14ac:dyDescent="0.35">
      <c r="B540" s="62"/>
      <c r="C540" s="62"/>
      <c r="D540" s="61"/>
    </row>
    <row r="541" spans="2:4" x14ac:dyDescent="0.35">
      <c r="B541" s="62"/>
      <c r="C541" s="62"/>
      <c r="D541" s="61"/>
    </row>
    <row r="542" spans="2:4" x14ac:dyDescent="0.35">
      <c r="B542" s="62"/>
      <c r="C542" s="62"/>
      <c r="D542" s="61"/>
    </row>
    <row r="543" spans="2:4" x14ac:dyDescent="0.35">
      <c r="B543" s="62"/>
      <c r="C543" s="62"/>
      <c r="D543" s="61"/>
    </row>
    <row r="544" spans="2:4" x14ac:dyDescent="0.35">
      <c r="B544" s="62"/>
      <c r="C544" s="62"/>
      <c r="D544" s="61"/>
    </row>
    <row r="545" spans="2:4" x14ac:dyDescent="0.35">
      <c r="B545" s="62"/>
      <c r="C545" s="62"/>
      <c r="D545" s="61"/>
    </row>
    <row r="546" spans="2:4" x14ac:dyDescent="0.35">
      <c r="B546" s="62"/>
      <c r="C546" s="62"/>
      <c r="D546" s="61"/>
    </row>
    <row r="547" spans="2:4" x14ac:dyDescent="0.35">
      <c r="B547" s="62"/>
      <c r="C547" s="62"/>
      <c r="D547" s="61"/>
    </row>
    <row r="548" spans="2:4" x14ac:dyDescent="0.35">
      <c r="B548" s="62"/>
      <c r="C548" s="62"/>
      <c r="D548" s="61"/>
    </row>
    <row r="549" spans="2:4" x14ac:dyDescent="0.35">
      <c r="B549" s="62"/>
      <c r="C549" s="62"/>
      <c r="D549" s="61"/>
    </row>
    <row r="550" spans="2:4" x14ac:dyDescent="0.35">
      <c r="B550" s="62"/>
      <c r="C550" s="62"/>
      <c r="D550" s="61"/>
    </row>
    <row r="551" spans="2:4" x14ac:dyDescent="0.35">
      <c r="B551" s="62"/>
      <c r="C551" s="62"/>
      <c r="D551" s="61"/>
    </row>
    <row r="552" spans="2:4" x14ac:dyDescent="0.35">
      <c r="B552" s="62"/>
      <c r="C552" s="62"/>
      <c r="D552" s="61"/>
    </row>
    <row r="553" spans="2:4" x14ac:dyDescent="0.35">
      <c r="B553" s="62"/>
      <c r="C553" s="62"/>
      <c r="D553" s="61"/>
    </row>
    <row r="554" spans="2:4" x14ac:dyDescent="0.35">
      <c r="B554" s="62"/>
      <c r="C554" s="62"/>
      <c r="D554" s="61"/>
    </row>
    <row r="555" spans="2:4" x14ac:dyDescent="0.35">
      <c r="B555" s="62"/>
      <c r="C555" s="62"/>
      <c r="D555" s="61"/>
    </row>
    <row r="556" spans="2:4" x14ac:dyDescent="0.35">
      <c r="B556" s="62"/>
      <c r="C556" s="62"/>
      <c r="D556" s="61"/>
    </row>
    <row r="557" spans="2:4" x14ac:dyDescent="0.35">
      <c r="B557" s="62"/>
      <c r="C557" s="62"/>
      <c r="D557" s="61"/>
    </row>
    <row r="558" spans="2:4" x14ac:dyDescent="0.35">
      <c r="B558" s="62"/>
      <c r="C558" s="62"/>
      <c r="D558" s="61"/>
    </row>
    <row r="559" spans="2:4" x14ac:dyDescent="0.35">
      <c r="B559" s="62"/>
      <c r="C559" s="62"/>
      <c r="D559" s="61"/>
    </row>
    <row r="560" spans="2:4" x14ac:dyDescent="0.35">
      <c r="B560" s="62"/>
      <c r="C560" s="62"/>
      <c r="D560" s="61"/>
    </row>
    <row r="561" spans="2:4" x14ac:dyDescent="0.35">
      <c r="B561" s="62"/>
      <c r="C561" s="62"/>
      <c r="D561" s="61"/>
    </row>
    <row r="562" spans="2:4" x14ac:dyDescent="0.35">
      <c r="B562" s="62"/>
      <c r="C562" s="62"/>
      <c r="D562" s="61"/>
    </row>
    <row r="563" spans="2:4" x14ac:dyDescent="0.35">
      <c r="B563" s="62"/>
      <c r="C563" s="62"/>
      <c r="D563" s="61"/>
    </row>
    <row r="564" spans="2:4" x14ac:dyDescent="0.35">
      <c r="B564" s="62"/>
      <c r="C564" s="62"/>
      <c r="D564" s="61"/>
    </row>
    <row r="565" spans="2:4" x14ac:dyDescent="0.35">
      <c r="B565" s="62"/>
      <c r="C565" s="62"/>
      <c r="D565" s="61"/>
    </row>
    <row r="566" spans="2:4" x14ac:dyDescent="0.35">
      <c r="B566" s="62"/>
      <c r="C566" s="62"/>
      <c r="D566" s="61"/>
    </row>
    <row r="567" spans="2:4" x14ac:dyDescent="0.35">
      <c r="B567" s="62"/>
      <c r="C567" s="62"/>
      <c r="D567" s="61"/>
    </row>
    <row r="568" spans="2:4" x14ac:dyDescent="0.35">
      <c r="B568" s="62"/>
      <c r="C568" s="62"/>
      <c r="D568" s="61"/>
    </row>
    <row r="569" spans="2:4" x14ac:dyDescent="0.35">
      <c r="B569" s="62"/>
      <c r="C569" s="62"/>
      <c r="D569" s="61"/>
    </row>
    <row r="570" spans="2:4" x14ac:dyDescent="0.35">
      <c r="B570" s="62"/>
      <c r="C570" s="62"/>
      <c r="D570" s="61"/>
    </row>
    <row r="571" spans="2:4" x14ac:dyDescent="0.35">
      <c r="B571" s="62"/>
      <c r="C571" s="62"/>
      <c r="D571" s="61"/>
    </row>
    <row r="572" spans="2:4" x14ac:dyDescent="0.35">
      <c r="B572" s="62"/>
      <c r="C572" s="62"/>
      <c r="D572" s="61"/>
    </row>
    <row r="573" spans="2:4" x14ac:dyDescent="0.35">
      <c r="B573" s="62"/>
      <c r="C573" s="62"/>
      <c r="D573" s="61"/>
    </row>
    <row r="574" spans="2:4" x14ac:dyDescent="0.35">
      <c r="B574" s="62"/>
      <c r="C574" s="62"/>
      <c r="D574" s="61"/>
    </row>
    <row r="575" spans="2:4" x14ac:dyDescent="0.35">
      <c r="B575" s="62"/>
      <c r="C575" s="62"/>
      <c r="D575" s="61"/>
    </row>
    <row r="576" spans="2:4" x14ac:dyDescent="0.35">
      <c r="B576" s="62"/>
      <c r="C576" s="62"/>
      <c r="D576" s="61"/>
    </row>
    <row r="577" spans="2:4" x14ac:dyDescent="0.35">
      <c r="B577" s="62"/>
      <c r="C577" s="62"/>
      <c r="D577" s="61"/>
    </row>
    <row r="578" spans="2:4" x14ac:dyDescent="0.35">
      <c r="B578" s="62"/>
      <c r="C578" s="62"/>
      <c r="D578" s="61"/>
    </row>
    <row r="579" spans="2:4" x14ac:dyDescent="0.35">
      <c r="B579" s="62"/>
      <c r="C579" s="62"/>
      <c r="D579" s="61"/>
    </row>
    <row r="580" spans="2:4" x14ac:dyDescent="0.35">
      <c r="B580" s="62"/>
      <c r="C580" s="62"/>
      <c r="D580" s="61"/>
    </row>
    <row r="581" spans="2:4" x14ac:dyDescent="0.35">
      <c r="B581" s="62"/>
      <c r="C581" s="62"/>
      <c r="D581" s="61"/>
    </row>
    <row r="582" spans="2:4" x14ac:dyDescent="0.35">
      <c r="B582" s="62"/>
      <c r="C582" s="62"/>
      <c r="D582" s="61"/>
    </row>
    <row r="583" spans="2:4" x14ac:dyDescent="0.35">
      <c r="B583" s="62"/>
      <c r="C583" s="62"/>
      <c r="D583" s="61"/>
    </row>
    <row r="584" spans="2:4" x14ac:dyDescent="0.35">
      <c r="B584" s="62"/>
      <c r="C584" s="62"/>
      <c r="D584" s="61"/>
    </row>
    <row r="585" spans="2:4" x14ac:dyDescent="0.35">
      <c r="B585" s="62"/>
      <c r="C585" s="62"/>
      <c r="D585" s="61"/>
    </row>
    <row r="586" spans="2:4" x14ac:dyDescent="0.35">
      <c r="B586" s="62"/>
      <c r="C586" s="62"/>
      <c r="D586" s="61"/>
    </row>
    <row r="587" spans="2:4" x14ac:dyDescent="0.35">
      <c r="B587" s="62"/>
      <c r="C587" s="62"/>
      <c r="D587" s="61"/>
    </row>
    <row r="588" spans="2:4" x14ac:dyDescent="0.35">
      <c r="B588" s="62"/>
      <c r="C588" s="62"/>
      <c r="D588" s="61"/>
    </row>
    <row r="589" spans="2:4" x14ac:dyDescent="0.35">
      <c r="B589" s="62"/>
      <c r="C589" s="62"/>
      <c r="D589" s="61"/>
    </row>
    <row r="590" spans="2:4" x14ac:dyDescent="0.35">
      <c r="B590" s="62"/>
      <c r="C590" s="62"/>
      <c r="D590" s="61"/>
    </row>
    <row r="591" spans="2:4" x14ac:dyDescent="0.35">
      <c r="B591" s="62"/>
      <c r="C591" s="62"/>
      <c r="D591" s="61"/>
    </row>
    <row r="592" spans="2:4" x14ac:dyDescent="0.35">
      <c r="B592" s="62"/>
      <c r="C592" s="62"/>
      <c r="D592" s="61"/>
    </row>
    <row r="593" spans="2:4" x14ac:dyDescent="0.35">
      <c r="B593" s="62"/>
      <c r="C593" s="62"/>
      <c r="D593" s="61"/>
    </row>
    <row r="594" spans="2:4" x14ac:dyDescent="0.35">
      <c r="B594" s="62"/>
      <c r="C594" s="62"/>
      <c r="D594" s="61"/>
    </row>
    <row r="595" spans="2:4" x14ac:dyDescent="0.35">
      <c r="B595" s="62"/>
      <c r="C595" s="62"/>
      <c r="D595" s="61"/>
    </row>
    <row r="596" spans="2:4" x14ac:dyDescent="0.35">
      <c r="B596" s="62"/>
      <c r="C596" s="62"/>
      <c r="D596" s="61"/>
    </row>
    <row r="597" spans="2:4" x14ac:dyDescent="0.35">
      <c r="B597" s="62"/>
      <c r="C597" s="62"/>
      <c r="D597" s="61"/>
    </row>
    <row r="598" spans="2:4" x14ac:dyDescent="0.35">
      <c r="B598" s="62"/>
      <c r="C598" s="62"/>
      <c r="D598" s="61"/>
    </row>
    <row r="599" spans="2:4" x14ac:dyDescent="0.35">
      <c r="B599" s="62"/>
      <c r="C599" s="62"/>
      <c r="D599" s="61"/>
    </row>
    <row r="600" spans="2:4" x14ac:dyDescent="0.35">
      <c r="B600" s="62"/>
      <c r="C600" s="62"/>
      <c r="D600" s="61"/>
    </row>
    <row r="601" spans="2:4" x14ac:dyDescent="0.35">
      <c r="B601" s="62"/>
      <c r="C601" s="62"/>
      <c r="D601" s="61"/>
    </row>
    <row r="602" spans="2:4" x14ac:dyDescent="0.35">
      <c r="B602" s="62"/>
      <c r="C602" s="62"/>
      <c r="D602" s="61"/>
    </row>
    <row r="603" spans="2:4" x14ac:dyDescent="0.35">
      <c r="B603" s="62"/>
      <c r="C603" s="62"/>
      <c r="D603" s="61"/>
    </row>
    <row r="604" spans="2:4" x14ac:dyDescent="0.35">
      <c r="B604" s="62"/>
      <c r="C604" s="62"/>
      <c r="D604" s="61"/>
    </row>
    <row r="605" spans="2:4" x14ac:dyDescent="0.35">
      <c r="B605" s="62"/>
      <c r="C605" s="62"/>
      <c r="D605" s="61"/>
    </row>
    <row r="606" spans="2:4" x14ac:dyDescent="0.35">
      <c r="B606" s="62"/>
      <c r="C606" s="62"/>
      <c r="D606" s="61"/>
    </row>
    <row r="607" spans="2:4" x14ac:dyDescent="0.35">
      <c r="B607" s="62"/>
      <c r="C607" s="62"/>
      <c r="D607" s="61"/>
    </row>
    <row r="608" spans="2:4" x14ac:dyDescent="0.35">
      <c r="B608" s="62"/>
      <c r="C608" s="62"/>
      <c r="D608" s="61"/>
    </row>
    <row r="609" spans="2:4" x14ac:dyDescent="0.35">
      <c r="B609" s="62"/>
      <c r="C609" s="62"/>
      <c r="D609" s="61"/>
    </row>
    <row r="610" spans="2:4" x14ac:dyDescent="0.35">
      <c r="B610" s="62"/>
      <c r="C610" s="62"/>
      <c r="D610" s="61"/>
    </row>
    <row r="611" spans="2:4" x14ac:dyDescent="0.35">
      <c r="B611" s="62"/>
      <c r="C611" s="62"/>
      <c r="D611" s="61"/>
    </row>
    <row r="612" spans="2:4" x14ac:dyDescent="0.35">
      <c r="B612" s="62"/>
      <c r="C612" s="62"/>
      <c r="D612" s="61"/>
    </row>
    <row r="613" spans="2:4" x14ac:dyDescent="0.35">
      <c r="B613" s="62"/>
      <c r="C613" s="62"/>
      <c r="D613" s="61"/>
    </row>
    <row r="614" spans="2:4" x14ac:dyDescent="0.35">
      <c r="B614" s="62"/>
      <c r="C614" s="62"/>
      <c r="D614" s="61"/>
    </row>
    <row r="615" spans="2:4" x14ac:dyDescent="0.35">
      <c r="B615" s="62"/>
      <c r="C615" s="62"/>
      <c r="D615" s="61"/>
    </row>
    <row r="616" spans="2:4" x14ac:dyDescent="0.35">
      <c r="B616" s="62"/>
      <c r="C616" s="62"/>
      <c r="D616" s="61"/>
    </row>
    <row r="617" spans="2:4" x14ac:dyDescent="0.35">
      <c r="B617" s="62"/>
      <c r="C617" s="62"/>
      <c r="D617" s="61"/>
    </row>
    <row r="618" spans="2:4" x14ac:dyDescent="0.35">
      <c r="B618" s="62"/>
      <c r="C618" s="62"/>
      <c r="D618" s="61"/>
    </row>
    <row r="619" spans="2:4" x14ac:dyDescent="0.35">
      <c r="B619" s="62"/>
      <c r="C619" s="62"/>
      <c r="D619" s="61"/>
    </row>
    <row r="620" spans="2:4" x14ac:dyDescent="0.35">
      <c r="B620" s="62"/>
      <c r="C620" s="62"/>
      <c r="D620" s="61"/>
    </row>
    <row r="621" spans="2:4" x14ac:dyDescent="0.35">
      <c r="B621" s="62"/>
      <c r="C621" s="62"/>
      <c r="D621" s="61"/>
    </row>
    <row r="622" spans="2:4" x14ac:dyDescent="0.35">
      <c r="B622" s="62"/>
      <c r="C622" s="62"/>
      <c r="D622" s="61"/>
    </row>
    <row r="623" spans="2:4" x14ac:dyDescent="0.35">
      <c r="B623" s="62"/>
      <c r="C623" s="62"/>
      <c r="D623" s="61"/>
    </row>
    <row r="624" spans="2:4" x14ac:dyDescent="0.35">
      <c r="B624" s="62"/>
      <c r="C624" s="62"/>
      <c r="D624" s="61"/>
    </row>
    <row r="625" spans="2:4" x14ac:dyDescent="0.35">
      <c r="B625" s="62"/>
      <c r="C625" s="62"/>
      <c r="D625" s="61"/>
    </row>
    <row r="626" spans="2:4" x14ac:dyDescent="0.35">
      <c r="B626" s="62"/>
      <c r="C626" s="62"/>
      <c r="D626" s="61"/>
    </row>
    <row r="627" spans="2:4" x14ac:dyDescent="0.35">
      <c r="B627" s="62"/>
      <c r="C627" s="62"/>
      <c r="D627" s="61"/>
    </row>
    <row r="628" spans="2:4" x14ac:dyDescent="0.35">
      <c r="B628" s="62"/>
      <c r="C628" s="62"/>
      <c r="D628" s="61"/>
    </row>
    <row r="629" spans="2:4" x14ac:dyDescent="0.35">
      <c r="B629" s="62"/>
      <c r="C629" s="62"/>
      <c r="D629" s="61"/>
    </row>
    <row r="630" spans="2:4" x14ac:dyDescent="0.35">
      <c r="B630" s="62"/>
      <c r="C630" s="62"/>
      <c r="D630" s="61"/>
    </row>
    <row r="631" spans="2:4" x14ac:dyDescent="0.35">
      <c r="B631" s="62"/>
      <c r="C631" s="62"/>
      <c r="D631" s="61"/>
    </row>
    <row r="632" spans="2:4" x14ac:dyDescent="0.35">
      <c r="B632" s="62"/>
      <c r="C632" s="62"/>
      <c r="D632" s="61"/>
    </row>
    <row r="633" spans="2:4" x14ac:dyDescent="0.35">
      <c r="B633" s="62"/>
      <c r="C633" s="62"/>
      <c r="D633" s="61"/>
    </row>
    <row r="634" spans="2:4" x14ac:dyDescent="0.35">
      <c r="B634" s="62"/>
      <c r="C634" s="62"/>
      <c r="D634" s="61"/>
    </row>
    <row r="635" spans="2:4" x14ac:dyDescent="0.35">
      <c r="B635" s="62"/>
      <c r="C635" s="62"/>
      <c r="D635" s="61"/>
    </row>
    <row r="636" spans="2:4" x14ac:dyDescent="0.35">
      <c r="B636" s="62"/>
      <c r="C636" s="62"/>
      <c r="D636" s="61"/>
    </row>
    <row r="637" spans="2:4" x14ac:dyDescent="0.35">
      <c r="B637" s="62"/>
      <c r="C637" s="62"/>
      <c r="D637" s="61"/>
    </row>
    <row r="638" spans="2:4" x14ac:dyDescent="0.35">
      <c r="B638" s="62"/>
      <c r="C638" s="62"/>
      <c r="D638" s="61"/>
    </row>
    <row r="639" spans="2:4" x14ac:dyDescent="0.35">
      <c r="B639" s="62"/>
      <c r="C639" s="62"/>
      <c r="D639" s="61"/>
    </row>
    <row r="640" spans="2:4" x14ac:dyDescent="0.35">
      <c r="B640" s="62"/>
      <c r="C640" s="62"/>
      <c r="D640" s="61"/>
    </row>
    <row r="641" spans="2:4" x14ac:dyDescent="0.35">
      <c r="B641" s="62"/>
      <c r="C641" s="62"/>
      <c r="D641" s="61"/>
    </row>
    <row r="642" spans="2:4" x14ac:dyDescent="0.35">
      <c r="B642" s="62"/>
      <c r="C642" s="62"/>
      <c r="D642" s="61"/>
    </row>
    <row r="643" spans="2:4" x14ac:dyDescent="0.35">
      <c r="B643" s="62"/>
      <c r="C643" s="62"/>
      <c r="D643" s="61"/>
    </row>
    <row r="644" spans="2:4" x14ac:dyDescent="0.35">
      <c r="B644" s="62"/>
      <c r="C644" s="62"/>
      <c r="D644" s="61"/>
    </row>
    <row r="645" spans="2:4" x14ac:dyDescent="0.35">
      <c r="B645" s="62"/>
      <c r="C645" s="62"/>
      <c r="D645" s="61"/>
    </row>
    <row r="646" spans="2:4" x14ac:dyDescent="0.35">
      <c r="B646" s="62"/>
      <c r="C646" s="62"/>
      <c r="D646" s="61"/>
    </row>
    <row r="647" spans="2:4" x14ac:dyDescent="0.35">
      <c r="B647" s="62"/>
      <c r="C647" s="62"/>
      <c r="D647" s="61"/>
    </row>
    <row r="648" spans="2:4" x14ac:dyDescent="0.35">
      <c r="B648" s="62"/>
      <c r="C648" s="62"/>
      <c r="D648" s="61"/>
    </row>
    <row r="649" spans="2:4" x14ac:dyDescent="0.35">
      <c r="B649" s="62"/>
      <c r="C649" s="62"/>
      <c r="D649" s="61"/>
    </row>
    <row r="650" spans="2:4" x14ac:dyDescent="0.35">
      <c r="B650" s="62"/>
      <c r="C650" s="62"/>
      <c r="D650" s="61"/>
    </row>
    <row r="651" spans="2:4" x14ac:dyDescent="0.35">
      <c r="B651" s="62"/>
      <c r="C651" s="62"/>
      <c r="D651" s="61"/>
    </row>
    <row r="652" spans="2:4" x14ac:dyDescent="0.35">
      <c r="B652" s="62"/>
      <c r="C652" s="62"/>
      <c r="D652" s="61"/>
    </row>
    <row r="653" spans="2:4" x14ac:dyDescent="0.35">
      <c r="B653" s="62"/>
      <c r="C653" s="62"/>
      <c r="D653" s="61"/>
    </row>
    <row r="654" spans="2:4" x14ac:dyDescent="0.35">
      <c r="B654" s="62"/>
      <c r="C654" s="62"/>
      <c r="D654" s="61"/>
    </row>
    <row r="655" spans="2:4" x14ac:dyDescent="0.35">
      <c r="B655" s="62"/>
      <c r="C655" s="62"/>
      <c r="D655" s="61"/>
    </row>
    <row r="656" spans="2:4" x14ac:dyDescent="0.35">
      <c r="B656" s="62"/>
      <c r="C656" s="62"/>
      <c r="D656" s="61"/>
    </row>
    <row r="657" spans="2:4" x14ac:dyDescent="0.35">
      <c r="B657" s="62"/>
      <c r="C657" s="62"/>
      <c r="D657" s="61"/>
    </row>
    <row r="658" spans="2:4" x14ac:dyDescent="0.35">
      <c r="B658" s="62"/>
      <c r="C658" s="62"/>
      <c r="D658" s="61"/>
    </row>
    <row r="659" spans="2:4" x14ac:dyDescent="0.35">
      <c r="B659" s="62"/>
      <c r="C659" s="62"/>
      <c r="D659" s="61"/>
    </row>
    <row r="660" spans="2:4" x14ac:dyDescent="0.35">
      <c r="B660" s="62"/>
      <c r="C660" s="62"/>
      <c r="D660" s="61"/>
    </row>
    <row r="661" spans="2:4" x14ac:dyDescent="0.35">
      <c r="B661" s="62"/>
      <c r="C661" s="62"/>
      <c r="D661" s="61"/>
    </row>
    <row r="662" spans="2:4" x14ac:dyDescent="0.35">
      <c r="B662" s="62"/>
      <c r="C662" s="62"/>
      <c r="D662" s="61"/>
    </row>
    <row r="663" spans="2:4" x14ac:dyDescent="0.35">
      <c r="B663" s="62"/>
      <c r="C663" s="62"/>
      <c r="D663" s="61"/>
    </row>
    <row r="664" spans="2:4" x14ac:dyDescent="0.35">
      <c r="B664" s="62"/>
      <c r="C664" s="62"/>
      <c r="D664" s="61"/>
    </row>
    <row r="665" spans="2:4" x14ac:dyDescent="0.35">
      <c r="B665" s="62"/>
      <c r="C665" s="62"/>
      <c r="D665" s="61"/>
    </row>
    <row r="666" spans="2:4" x14ac:dyDescent="0.35">
      <c r="B666" s="62"/>
      <c r="C666" s="62"/>
      <c r="D666" s="61"/>
    </row>
    <row r="667" spans="2:4" x14ac:dyDescent="0.35">
      <c r="B667" s="62"/>
      <c r="C667" s="62"/>
      <c r="D667" s="61"/>
    </row>
    <row r="668" spans="2:4" x14ac:dyDescent="0.35">
      <c r="B668" s="62"/>
      <c r="C668" s="62"/>
      <c r="D668" s="61"/>
    </row>
    <row r="669" spans="2:4" x14ac:dyDescent="0.35">
      <c r="B669" s="62"/>
      <c r="C669" s="62"/>
      <c r="D669" s="61"/>
    </row>
    <row r="670" spans="2:4" x14ac:dyDescent="0.35">
      <c r="B670" s="62"/>
      <c r="C670" s="62"/>
      <c r="D670" s="61"/>
    </row>
    <row r="671" spans="2:4" x14ac:dyDescent="0.35">
      <c r="B671" s="62"/>
      <c r="C671" s="62"/>
      <c r="D671" s="61"/>
    </row>
    <row r="672" spans="2:4" x14ac:dyDescent="0.35">
      <c r="B672" s="62"/>
      <c r="C672" s="62"/>
      <c r="D672" s="61"/>
    </row>
    <row r="673" spans="2:4" x14ac:dyDescent="0.35">
      <c r="B673" s="62"/>
      <c r="C673" s="62"/>
      <c r="D673" s="61"/>
    </row>
    <row r="674" spans="2:4" x14ac:dyDescent="0.35">
      <c r="B674" s="62"/>
      <c r="C674" s="62"/>
      <c r="D674" s="61"/>
    </row>
    <row r="675" spans="2:4" x14ac:dyDescent="0.35">
      <c r="B675" s="62"/>
      <c r="C675" s="62"/>
      <c r="D675" s="61"/>
    </row>
    <row r="676" spans="2:4" x14ac:dyDescent="0.35">
      <c r="B676" s="62"/>
      <c r="C676" s="62"/>
      <c r="D676" s="61"/>
    </row>
    <row r="677" spans="2:4" x14ac:dyDescent="0.35">
      <c r="B677" s="62"/>
      <c r="C677" s="62"/>
      <c r="D677" s="61"/>
    </row>
    <row r="678" spans="2:4" x14ac:dyDescent="0.35">
      <c r="B678" s="62"/>
      <c r="C678" s="62"/>
      <c r="D678" s="61"/>
    </row>
    <row r="679" spans="2:4" x14ac:dyDescent="0.35">
      <c r="B679" s="62"/>
      <c r="C679" s="62"/>
      <c r="D679" s="61"/>
    </row>
    <row r="680" spans="2:4" x14ac:dyDescent="0.35">
      <c r="B680" s="62"/>
      <c r="C680" s="62"/>
      <c r="D680" s="61"/>
    </row>
    <row r="681" spans="2:4" x14ac:dyDescent="0.35">
      <c r="B681" s="62"/>
      <c r="C681" s="62"/>
      <c r="D681" s="61"/>
    </row>
    <row r="682" spans="2:4" x14ac:dyDescent="0.35">
      <c r="B682" s="62"/>
      <c r="C682" s="62"/>
      <c r="D682" s="61"/>
    </row>
    <row r="683" spans="2:4" x14ac:dyDescent="0.35">
      <c r="B683" s="62"/>
      <c r="C683" s="62"/>
      <c r="D683" s="61"/>
    </row>
    <row r="684" spans="2:4" x14ac:dyDescent="0.35">
      <c r="B684" s="62"/>
      <c r="C684" s="62"/>
      <c r="D684" s="61"/>
    </row>
    <row r="685" spans="2:4" x14ac:dyDescent="0.35">
      <c r="B685" s="62"/>
      <c r="C685" s="62"/>
      <c r="D685" s="61"/>
    </row>
    <row r="686" spans="2:4" x14ac:dyDescent="0.35">
      <c r="B686" s="62"/>
      <c r="C686" s="62"/>
      <c r="D686" s="61"/>
    </row>
    <row r="687" spans="2:4" x14ac:dyDescent="0.35">
      <c r="B687" s="62"/>
      <c r="C687" s="62"/>
      <c r="D687" s="61"/>
    </row>
    <row r="688" spans="2:4" x14ac:dyDescent="0.35">
      <c r="B688" s="62"/>
      <c r="C688" s="62"/>
      <c r="D688" s="61"/>
    </row>
    <row r="689" spans="2:4" x14ac:dyDescent="0.35">
      <c r="B689" s="62"/>
      <c r="C689" s="62"/>
      <c r="D689" s="61"/>
    </row>
    <row r="690" spans="2:4" x14ac:dyDescent="0.35">
      <c r="B690" s="62"/>
      <c r="C690" s="62"/>
      <c r="D690" s="61"/>
    </row>
    <row r="691" spans="2:4" x14ac:dyDescent="0.35">
      <c r="B691" s="62"/>
      <c r="C691" s="62"/>
      <c r="D691" s="61"/>
    </row>
    <row r="692" spans="2:4" x14ac:dyDescent="0.35">
      <c r="B692" s="62"/>
      <c r="C692" s="62"/>
      <c r="D692" s="61"/>
    </row>
    <row r="693" spans="2:4" x14ac:dyDescent="0.35">
      <c r="B693" s="62"/>
      <c r="C693" s="62"/>
      <c r="D693" s="61"/>
    </row>
    <row r="694" spans="2:4" x14ac:dyDescent="0.35">
      <c r="B694" s="62"/>
      <c r="C694" s="62"/>
      <c r="D694" s="61"/>
    </row>
    <row r="695" spans="2:4" x14ac:dyDescent="0.35">
      <c r="B695" s="62"/>
      <c r="C695" s="62"/>
      <c r="D695" s="61"/>
    </row>
    <row r="696" spans="2:4" x14ac:dyDescent="0.35">
      <c r="B696" s="62"/>
      <c r="C696" s="62"/>
      <c r="D696" s="61"/>
    </row>
    <row r="697" spans="2:4" x14ac:dyDescent="0.35">
      <c r="B697" s="62"/>
      <c r="C697" s="62"/>
      <c r="D697" s="61"/>
    </row>
    <row r="698" spans="2:4" x14ac:dyDescent="0.35">
      <c r="B698" s="62"/>
      <c r="C698" s="62"/>
      <c r="D698" s="61"/>
    </row>
    <row r="699" spans="2:4" x14ac:dyDescent="0.35">
      <c r="B699" s="62"/>
      <c r="C699" s="62"/>
      <c r="D699" s="61"/>
    </row>
    <row r="700" spans="2:4" x14ac:dyDescent="0.35">
      <c r="B700" s="62"/>
      <c r="C700" s="62"/>
      <c r="D700" s="61"/>
    </row>
    <row r="701" spans="2:4" x14ac:dyDescent="0.35">
      <c r="B701" s="62"/>
      <c r="C701" s="62"/>
      <c r="D701" s="61"/>
    </row>
    <row r="702" spans="2:4" x14ac:dyDescent="0.35">
      <c r="B702" s="62"/>
      <c r="C702" s="62"/>
      <c r="D702" s="61"/>
    </row>
    <row r="703" spans="2:4" x14ac:dyDescent="0.35">
      <c r="B703" s="62"/>
      <c r="C703" s="62"/>
      <c r="D703" s="61"/>
    </row>
    <row r="704" spans="2:4" x14ac:dyDescent="0.35">
      <c r="B704" s="62"/>
      <c r="C704" s="62"/>
      <c r="D704" s="61"/>
    </row>
    <row r="705" spans="2:4" x14ac:dyDescent="0.35">
      <c r="B705" s="62"/>
      <c r="C705" s="62"/>
      <c r="D705" s="61"/>
    </row>
    <row r="706" spans="2:4" x14ac:dyDescent="0.35">
      <c r="B706" s="62"/>
      <c r="C706" s="62"/>
      <c r="D706" s="61"/>
    </row>
    <row r="707" spans="2:4" x14ac:dyDescent="0.35">
      <c r="B707" s="62"/>
      <c r="C707" s="62"/>
      <c r="D707" s="61"/>
    </row>
    <row r="708" spans="2:4" x14ac:dyDescent="0.35">
      <c r="B708" s="62"/>
      <c r="C708" s="62"/>
      <c r="D708" s="61"/>
    </row>
    <row r="709" spans="2:4" x14ac:dyDescent="0.35">
      <c r="B709" s="62"/>
      <c r="C709" s="62"/>
      <c r="D709" s="61"/>
    </row>
    <row r="710" spans="2:4" x14ac:dyDescent="0.35">
      <c r="B710" s="62"/>
      <c r="C710" s="62"/>
      <c r="D710" s="61"/>
    </row>
    <row r="711" spans="2:4" x14ac:dyDescent="0.35">
      <c r="B711" s="62"/>
      <c r="C711" s="62"/>
      <c r="D711" s="61"/>
    </row>
    <row r="712" spans="2:4" x14ac:dyDescent="0.35">
      <c r="B712" s="62"/>
      <c r="C712" s="62"/>
      <c r="D712" s="61"/>
    </row>
    <row r="713" spans="2:4" x14ac:dyDescent="0.35">
      <c r="B713" s="62"/>
      <c r="C713" s="62"/>
      <c r="D713" s="61"/>
    </row>
    <row r="714" spans="2:4" x14ac:dyDescent="0.35">
      <c r="B714" s="62"/>
      <c r="C714" s="62"/>
      <c r="D714" s="61"/>
    </row>
    <row r="715" spans="2:4" x14ac:dyDescent="0.35">
      <c r="B715" s="62"/>
      <c r="C715" s="62"/>
      <c r="D715" s="61"/>
    </row>
    <row r="716" spans="2:4" x14ac:dyDescent="0.35">
      <c r="B716" s="62"/>
      <c r="C716" s="62"/>
      <c r="D716" s="61"/>
    </row>
    <row r="717" spans="2:4" x14ac:dyDescent="0.35">
      <c r="B717" s="62"/>
      <c r="C717" s="62"/>
      <c r="D717" s="61"/>
    </row>
    <row r="718" spans="2:4" x14ac:dyDescent="0.35">
      <c r="B718" s="62"/>
      <c r="C718" s="62"/>
      <c r="D718" s="61"/>
    </row>
    <row r="719" spans="2:4" x14ac:dyDescent="0.35">
      <c r="B719" s="62"/>
      <c r="C719" s="62"/>
      <c r="D719" s="61"/>
    </row>
    <row r="720" spans="2:4" x14ac:dyDescent="0.35">
      <c r="B720" s="62"/>
      <c r="C720" s="62"/>
      <c r="D720" s="61"/>
    </row>
    <row r="721" spans="2:4" x14ac:dyDescent="0.35">
      <c r="B721" s="62"/>
      <c r="C721" s="62"/>
      <c r="D721" s="61"/>
    </row>
    <row r="722" spans="2:4" x14ac:dyDescent="0.35">
      <c r="B722" s="62"/>
      <c r="C722" s="62"/>
      <c r="D722" s="61"/>
    </row>
    <row r="723" spans="2:4" x14ac:dyDescent="0.35">
      <c r="B723" s="62"/>
      <c r="C723" s="62"/>
      <c r="D723" s="61"/>
    </row>
    <row r="724" spans="2:4" x14ac:dyDescent="0.35">
      <c r="B724" s="62"/>
      <c r="C724" s="62"/>
      <c r="D724" s="61"/>
    </row>
    <row r="725" spans="2:4" x14ac:dyDescent="0.35">
      <c r="B725" s="62"/>
      <c r="C725" s="62"/>
      <c r="D725" s="61"/>
    </row>
    <row r="726" spans="2:4" x14ac:dyDescent="0.35">
      <c r="B726" s="62"/>
      <c r="C726" s="62"/>
      <c r="D726" s="61"/>
    </row>
    <row r="727" spans="2:4" x14ac:dyDescent="0.35">
      <c r="B727" s="62"/>
      <c r="C727" s="62"/>
      <c r="D727" s="61"/>
    </row>
    <row r="728" spans="2:4" x14ac:dyDescent="0.35">
      <c r="B728" s="62"/>
      <c r="C728" s="62"/>
      <c r="D728" s="61"/>
    </row>
    <row r="729" spans="2:4" x14ac:dyDescent="0.35">
      <c r="B729" s="62"/>
      <c r="C729" s="62"/>
      <c r="D729" s="61"/>
    </row>
    <row r="730" spans="2:4" x14ac:dyDescent="0.35">
      <c r="B730" s="62"/>
      <c r="C730" s="62"/>
      <c r="D730" s="61"/>
    </row>
    <row r="731" spans="2:4" x14ac:dyDescent="0.35">
      <c r="B731" s="62"/>
      <c r="C731" s="62"/>
      <c r="D731" s="61"/>
    </row>
    <row r="732" spans="2:4" x14ac:dyDescent="0.35">
      <c r="B732" s="62"/>
      <c r="C732" s="62"/>
      <c r="D732" s="61"/>
    </row>
    <row r="733" spans="2:4" x14ac:dyDescent="0.35">
      <c r="B733" s="62"/>
      <c r="C733" s="62"/>
      <c r="D733" s="61"/>
    </row>
    <row r="734" spans="2:4" x14ac:dyDescent="0.35">
      <c r="B734" s="62"/>
      <c r="C734" s="62"/>
      <c r="D734" s="61"/>
    </row>
    <row r="735" spans="2:4" x14ac:dyDescent="0.35">
      <c r="B735" s="62"/>
      <c r="C735" s="62"/>
      <c r="D735" s="61"/>
    </row>
    <row r="736" spans="2:4" x14ac:dyDescent="0.35">
      <c r="B736" s="62"/>
      <c r="C736" s="62"/>
      <c r="D736" s="61"/>
    </row>
    <row r="737" spans="2:4" x14ac:dyDescent="0.35">
      <c r="B737" s="62"/>
      <c r="C737" s="62"/>
      <c r="D737" s="61"/>
    </row>
    <row r="738" spans="2:4" x14ac:dyDescent="0.35">
      <c r="B738" s="62"/>
      <c r="C738" s="62"/>
      <c r="D738" s="61"/>
    </row>
    <row r="739" spans="2:4" x14ac:dyDescent="0.35">
      <c r="B739" s="62"/>
      <c r="C739" s="62"/>
      <c r="D739" s="61"/>
    </row>
    <row r="740" spans="2:4" x14ac:dyDescent="0.35">
      <c r="B740" s="62"/>
      <c r="C740" s="62"/>
      <c r="D740" s="61"/>
    </row>
    <row r="741" spans="2:4" x14ac:dyDescent="0.35">
      <c r="B741" s="62"/>
      <c r="C741" s="62"/>
      <c r="D741" s="61"/>
    </row>
    <row r="742" spans="2:4" x14ac:dyDescent="0.35">
      <c r="B742" s="62"/>
      <c r="C742" s="62"/>
      <c r="D742" s="61"/>
    </row>
    <row r="743" spans="2:4" x14ac:dyDescent="0.35">
      <c r="B743" s="62"/>
      <c r="C743" s="62"/>
      <c r="D743" s="61"/>
    </row>
    <row r="744" spans="2:4" x14ac:dyDescent="0.35">
      <c r="B744" s="62"/>
      <c r="C744" s="62"/>
      <c r="D744" s="61"/>
    </row>
    <row r="745" spans="2:4" x14ac:dyDescent="0.35">
      <c r="B745" s="62"/>
      <c r="C745" s="62"/>
      <c r="D745" s="61"/>
    </row>
    <row r="746" spans="2:4" x14ac:dyDescent="0.35">
      <c r="B746" s="62"/>
      <c r="C746" s="62"/>
      <c r="D746" s="61"/>
    </row>
    <row r="747" spans="2:4" x14ac:dyDescent="0.35">
      <c r="B747" s="62"/>
      <c r="C747" s="62"/>
      <c r="D747" s="61"/>
    </row>
    <row r="748" spans="2:4" x14ac:dyDescent="0.35">
      <c r="B748" s="62"/>
      <c r="C748" s="62"/>
      <c r="D748" s="61"/>
    </row>
    <row r="749" spans="2:4" x14ac:dyDescent="0.35">
      <c r="B749" s="62"/>
      <c r="C749" s="62"/>
      <c r="D749" s="61"/>
    </row>
    <row r="750" spans="2:4" x14ac:dyDescent="0.35">
      <c r="B750" s="62"/>
      <c r="C750" s="62"/>
      <c r="D750" s="61"/>
    </row>
    <row r="751" spans="2:4" x14ac:dyDescent="0.35">
      <c r="B751" s="62"/>
      <c r="C751" s="62"/>
      <c r="D751" s="61"/>
    </row>
    <row r="752" spans="2:4" x14ac:dyDescent="0.35">
      <c r="B752" s="62"/>
      <c r="C752" s="62"/>
      <c r="D752" s="61"/>
    </row>
    <row r="753" spans="2:4" x14ac:dyDescent="0.35">
      <c r="B753" s="62"/>
      <c r="C753" s="62"/>
      <c r="D753" s="61"/>
    </row>
    <row r="754" spans="2:4" x14ac:dyDescent="0.35">
      <c r="B754" s="62"/>
      <c r="C754" s="62"/>
      <c r="D754" s="61"/>
    </row>
    <row r="755" spans="2:4" x14ac:dyDescent="0.35">
      <c r="B755" s="62"/>
      <c r="C755" s="62"/>
      <c r="D755" s="61"/>
    </row>
    <row r="756" spans="2:4" x14ac:dyDescent="0.35">
      <c r="B756" s="62"/>
      <c r="C756" s="62"/>
      <c r="D756" s="61"/>
    </row>
    <row r="757" spans="2:4" x14ac:dyDescent="0.35">
      <c r="B757" s="62"/>
      <c r="C757" s="62"/>
      <c r="D757" s="61"/>
    </row>
    <row r="758" spans="2:4" x14ac:dyDescent="0.35">
      <c r="B758" s="62"/>
      <c r="C758" s="62"/>
      <c r="D758" s="61"/>
    </row>
    <row r="759" spans="2:4" x14ac:dyDescent="0.35">
      <c r="B759" s="62"/>
      <c r="C759" s="62"/>
      <c r="D759" s="61"/>
    </row>
    <row r="760" spans="2:4" x14ac:dyDescent="0.35">
      <c r="B760" s="62"/>
      <c r="C760" s="62"/>
      <c r="D760" s="61"/>
    </row>
    <row r="761" spans="2:4" x14ac:dyDescent="0.35">
      <c r="B761" s="62"/>
      <c r="C761" s="62"/>
      <c r="D761" s="61"/>
    </row>
    <row r="762" spans="2:4" x14ac:dyDescent="0.35">
      <c r="B762" s="62"/>
      <c r="C762" s="62"/>
      <c r="D762" s="61"/>
    </row>
    <row r="763" spans="2:4" x14ac:dyDescent="0.35">
      <c r="B763" s="62"/>
      <c r="C763" s="62"/>
      <c r="D763" s="61"/>
    </row>
    <row r="764" spans="2:4" x14ac:dyDescent="0.35">
      <c r="B764" s="62"/>
      <c r="C764" s="62"/>
      <c r="D764" s="61"/>
    </row>
    <row r="765" spans="2:4" x14ac:dyDescent="0.35">
      <c r="B765" s="62"/>
      <c r="C765" s="62"/>
      <c r="D765" s="61"/>
    </row>
    <row r="766" spans="2:4" x14ac:dyDescent="0.35">
      <c r="B766" s="62"/>
      <c r="C766" s="62"/>
      <c r="D766" s="61"/>
    </row>
    <row r="767" spans="2:4" x14ac:dyDescent="0.35">
      <c r="B767" s="62"/>
      <c r="C767" s="62"/>
      <c r="D767" s="61"/>
    </row>
    <row r="768" spans="2:4" x14ac:dyDescent="0.35">
      <c r="B768" s="62"/>
      <c r="C768" s="62"/>
      <c r="D768" s="61"/>
    </row>
    <row r="769" spans="2:4" x14ac:dyDescent="0.35">
      <c r="B769" s="62"/>
      <c r="C769" s="62"/>
      <c r="D769" s="61"/>
    </row>
    <row r="770" spans="2:4" x14ac:dyDescent="0.35">
      <c r="B770" s="62"/>
      <c r="C770" s="62"/>
      <c r="D770" s="61"/>
    </row>
    <row r="771" spans="2:4" x14ac:dyDescent="0.35">
      <c r="B771" s="62"/>
      <c r="C771" s="62"/>
      <c r="D771" s="61"/>
    </row>
    <row r="772" spans="2:4" x14ac:dyDescent="0.35">
      <c r="B772" s="62"/>
      <c r="C772" s="62"/>
      <c r="D772" s="61"/>
    </row>
    <row r="773" spans="2:4" x14ac:dyDescent="0.35">
      <c r="B773" s="62"/>
      <c r="C773" s="62"/>
      <c r="D773" s="61"/>
    </row>
    <row r="774" spans="2:4" x14ac:dyDescent="0.35">
      <c r="B774" s="62"/>
      <c r="C774" s="62"/>
      <c r="D774" s="61"/>
    </row>
    <row r="775" spans="2:4" x14ac:dyDescent="0.35">
      <c r="B775" s="62"/>
      <c r="C775" s="62"/>
      <c r="D775" s="61"/>
    </row>
    <row r="776" spans="2:4" x14ac:dyDescent="0.35">
      <c r="B776" s="62"/>
      <c r="C776" s="62"/>
      <c r="D776" s="61"/>
    </row>
    <row r="777" spans="2:4" x14ac:dyDescent="0.35">
      <c r="B777" s="62"/>
      <c r="C777" s="62"/>
      <c r="D777" s="61"/>
    </row>
    <row r="778" spans="2:4" x14ac:dyDescent="0.35">
      <c r="B778" s="62"/>
      <c r="C778" s="62"/>
      <c r="D778" s="61"/>
    </row>
    <row r="779" spans="2:4" x14ac:dyDescent="0.35">
      <c r="B779" s="62"/>
      <c r="C779" s="62"/>
      <c r="D779" s="61"/>
    </row>
    <row r="780" spans="2:4" x14ac:dyDescent="0.35">
      <c r="B780" s="62"/>
      <c r="C780" s="62"/>
      <c r="D780" s="61"/>
    </row>
    <row r="781" spans="2:4" x14ac:dyDescent="0.35">
      <c r="B781" s="62"/>
      <c r="C781" s="62"/>
      <c r="D781" s="61"/>
    </row>
    <row r="782" spans="2:4" x14ac:dyDescent="0.35">
      <c r="B782" s="62"/>
      <c r="C782" s="62"/>
      <c r="D782" s="61"/>
    </row>
    <row r="783" spans="2:4" x14ac:dyDescent="0.35">
      <c r="B783" s="62"/>
      <c r="C783" s="62"/>
      <c r="D783" s="61"/>
    </row>
    <row r="784" spans="2:4" x14ac:dyDescent="0.35">
      <c r="B784" s="62"/>
      <c r="C784" s="62"/>
      <c r="D784" s="61"/>
    </row>
    <row r="785" spans="2:4" x14ac:dyDescent="0.35">
      <c r="B785" s="62"/>
      <c r="C785" s="62"/>
      <c r="D785" s="61"/>
    </row>
    <row r="786" spans="2:4" x14ac:dyDescent="0.35">
      <c r="B786" s="62"/>
      <c r="C786" s="62"/>
      <c r="D786" s="61"/>
    </row>
    <row r="787" spans="2:4" x14ac:dyDescent="0.35">
      <c r="B787" s="62"/>
      <c r="C787" s="62"/>
      <c r="D787" s="61"/>
    </row>
    <row r="788" spans="2:4" x14ac:dyDescent="0.35">
      <c r="B788" s="62"/>
      <c r="C788" s="62"/>
      <c r="D788" s="61"/>
    </row>
    <row r="789" spans="2:4" x14ac:dyDescent="0.35">
      <c r="B789" s="62"/>
      <c r="C789" s="62"/>
      <c r="D789" s="61"/>
    </row>
    <row r="790" spans="2:4" x14ac:dyDescent="0.35">
      <c r="B790" s="62"/>
      <c r="C790" s="62"/>
      <c r="D790" s="61"/>
    </row>
    <row r="791" spans="2:4" x14ac:dyDescent="0.35">
      <c r="B791" s="62"/>
      <c r="C791" s="62"/>
      <c r="D791" s="61"/>
    </row>
    <row r="792" spans="2:4" x14ac:dyDescent="0.35">
      <c r="B792" s="62"/>
      <c r="C792" s="62"/>
      <c r="D792" s="61"/>
    </row>
    <row r="793" spans="2:4" x14ac:dyDescent="0.35">
      <c r="B793" s="62"/>
      <c r="C793" s="62"/>
      <c r="D793" s="61"/>
    </row>
    <row r="794" spans="2:4" x14ac:dyDescent="0.35">
      <c r="B794" s="62"/>
      <c r="C794" s="62"/>
      <c r="D794" s="61"/>
    </row>
    <row r="795" spans="2:4" x14ac:dyDescent="0.35">
      <c r="B795" s="62"/>
      <c r="C795" s="62"/>
      <c r="D795" s="61"/>
    </row>
    <row r="796" spans="2:4" x14ac:dyDescent="0.35">
      <c r="B796" s="62"/>
      <c r="C796" s="62"/>
      <c r="D796" s="61"/>
    </row>
    <row r="797" spans="2:4" x14ac:dyDescent="0.35">
      <c r="B797" s="62"/>
      <c r="C797" s="62"/>
      <c r="D797" s="61"/>
    </row>
    <row r="798" spans="2:4" x14ac:dyDescent="0.35">
      <c r="B798" s="62"/>
      <c r="C798" s="62"/>
      <c r="D798" s="61"/>
    </row>
    <row r="799" spans="2:4" x14ac:dyDescent="0.35">
      <c r="B799" s="62"/>
      <c r="C799" s="62"/>
      <c r="D799" s="61"/>
    </row>
    <row r="800" spans="2:4" x14ac:dyDescent="0.35">
      <c r="B800" s="62"/>
      <c r="C800" s="62"/>
      <c r="D800" s="61"/>
    </row>
    <row r="801" spans="2:4" x14ac:dyDescent="0.35">
      <c r="B801" s="62"/>
      <c r="C801" s="62"/>
      <c r="D801" s="61"/>
    </row>
    <row r="802" spans="2:4" x14ac:dyDescent="0.35">
      <c r="B802" s="62"/>
      <c r="C802" s="62"/>
      <c r="D802" s="61"/>
    </row>
    <row r="803" spans="2:4" x14ac:dyDescent="0.35">
      <c r="B803" s="62"/>
      <c r="C803" s="62"/>
      <c r="D803" s="61"/>
    </row>
    <row r="804" spans="2:4" x14ac:dyDescent="0.35">
      <c r="B804" s="62"/>
      <c r="C804" s="62"/>
      <c r="D804" s="61"/>
    </row>
    <row r="805" spans="2:4" x14ac:dyDescent="0.35">
      <c r="B805" s="62"/>
      <c r="C805" s="62"/>
      <c r="D805" s="61"/>
    </row>
    <row r="806" spans="2:4" x14ac:dyDescent="0.35">
      <c r="B806" s="62"/>
      <c r="C806" s="62"/>
      <c r="D806" s="61"/>
    </row>
    <row r="807" spans="2:4" x14ac:dyDescent="0.35">
      <c r="B807" s="62"/>
      <c r="C807" s="62"/>
      <c r="D807" s="61"/>
    </row>
    <row r="808" spans="2:4" x14ac:dyDescent="0.35">
      <c r="B808" s="62"/>
      <c r="C808" s="62"/>
      <c r="D808" s="61"/>
    </row>
    <row r="809" spans="2:4" x14ac:dyDescent="0.35">
      <c r="B809" s="62"/>
      <c r="C809" s="62"/>
      <c r="D809" s="61"/>
    </row>
    <row r="810" spans="2:4" x14ac:dyDescent="0.35">
      <c r="B810" s="62"/>
      <c r="C810" s="62"/>
      <c r="D810" s="61"/>
    </row>
    <row r="811" spans="2:4" x14ac:dyDescent="0.35">
      <c r="B811" s="62"/>
      <c r="C811" s="62"/>
      <c r="D811" s="61"/>
    </row>
    <row r="812" spans="2:4" x14ac:dyDescent="0.35">
      <c r="B812" s="62"/>
      <c r="C812" s="62"/>
      <c r="D812" s="61"/>
    </row>
    <row r="813" spans="2:4" x14ac:dyDescent="0.35">
      <c r="B813" s="62"/>
      <c r="C813" s="62"/>
      <c r="D813" s="61"/>
    </row>
    <row r="814" spans="2:4" x14ac:dyDescent="0.35">
      <c r="B814" s="62"/>
      <c r="C814" s="62"/>
      <c r="D814" s="61"/>
    </row>
    <row r="815" spans="2:4" x14ac:dyDescent="0.35">
      <c r="B815" s="62"/>
      <c r="C815" s="62"/>
      <c r="D815" s="61"/>
    </row>
    <row r="816" spans="2:4" x14ac:dyDescent="0.35">
      <c r="B816" s="62"/>
      <c r="C816" s="62"/>
      <c r="D816" s="61"/>
    </row>
    <row r="817" spans="2:4" x14ac:dyDescent="0.35">
      <c r="B817" s="62"/>
      <c r="C817" s="62"/>
      <c r="D817" s="61"/>
    </row>
    <row r="818" spans="2:4" x14ac:dyDescent="0.35">
      <c r="B818" s="62"/>
      <c r="C818" s="62"/>
      <c r="D818" s="61"/>
    </row>
    <row r="819" spans="2:4" x14ac:dyDescent="0.35">
      <c r="B819" s="62"/>
      <c r="C819" s="62"/>
      <c r="D819" s="61"/>
    </row>
    <row r="820" spans="2:4" x14ac:dyDescent="0.35">
      <c r="B820" s="62"/>
      <c r="C820" s="62"/>
      <c r="D820" s="61"/>
    </row>
    <row r="821" spans="2:4" x14ac:dyDescent="0.35">
      <c r="B821" s="62"/>
      <c r="C821" s="62"/>
      <c r="D821" s="61"/>
    </row>
    <row r="822" spans="2:4" x14ac:dyDescent="0.35">
      <c r="B822" s="62"/>
      <c r="C822" s="62"/>
      <c r="D822" s="61"/>
    </row>
    <row r="823" spans="2:4" x14ac:dyDescent="0.35">
      <c r="B823" s="62"/>
      <c r="C823" s="62"/>
      <c r="D823" s="61"/>
    </row>
    <row r="824" spans="2:4" x14ac:dyDescent="0.35">
      <c r="B824" s="62"/>
      <c r="C824" s="62"/>
      <c r="D824" s="61"/>
    </row>
    <row r="825" spans="2:4" x14ac:dyDescent="0.35">
      <c r="B825" s="62"/>
      <c r="C825" s="62"/>
      <c r="D825" s="61"/>
    </row>
    <row r="826" spans="2:4" x14ac:dyDescent="0.35">
      <c r="B826" s="62"/>
      <c r="C826" s="62"/>
      <c r="D826" s="61"/>
    </row>
    <row r="827" spans="2:4" x14ac:dyDescent="0.35">
      <c r="B827" s="62"/>
      <c r="C827" s="62"/>
      <c r="D827" s="61"/>
    </row>
    <row r="828" spans="2:4" x14ac:dyDescent="0.35">
      <c r="B828" s="62"/>
      <c r="C828" s="62"/>
      <c r="D828" s="61"/>
    </row>
    <row r="829" spans="2:4" x14ac:dyDescent="0.35">
      <c r="B829" s="62"/>
      <c r="C829" s="62"/>
      <c r="D829" s="61"/>
    </row>
    <row r="830" spans="2:4" x14ac:dyDescent="0.35">
      <c r="B830" s="62"/>
      <c r="C830" s="62"/>
      <c r="D830" s="61"/>
    </row>
    <row r="831" spans="2:4" x14ac:dyDescent="0.35">
      <c r="B831" s="62"/>
      <c r="C831" s="62"/>
      <c r="D831" s="61"/>
    </row>
    <row r="832" spans="2:4" x14ac:dyDescent="0.35">
      <c r="B832" s="62"/>
      <c r="C832" s="62"/>
      <c r="D832" s="61"/>
    </row>
    <row r="833" spans="2:4" x14ac:dyDescent="0.35">
      <c r="B833" s="62"/>
      <c r="C833" s="62"/>
      <c r="D833" s="61"/>
    </row>
    <row r="834" spans="2:4" x14ac:dyDescent="0.35">
      <c r="B834" s="62"/>
      <c r="C834" s="62"/>
      <c r="D834" s="61"/>
    </row>
    <row r="835" spans="2:4" x14ac:dyDescent="0.35">
      <c r="B835" s="62"/>
      <c r="C835" s="62"/>
      <c r="D835" s="61"/>
    </row>
    <row r="836" spans="2:4" x14ac:dyDescent="0.35">
      <c r="B836" s="62"/>
      <c r="C836" s="62"/>
      <c r="D836" s="61"/>
    </row>
    <row r="837" spans="2:4" x14ac:dyDescent="0.35">
      <c r="B837" s="62"/>
      <c r="C837" s="62"/>
      <c r="D837" s="61"/>
    </row>
    <row r="838" spans="2:4" x14ac:dyDescent="0.35">
      <c r="B838" s="62"/>
      <c r="C838" s="62"/>
      <c r="D838" s="61"/>
    </row>
    <row r="839" spans="2:4" x14ac:dyDescent="0.35">
      <c r="B839" s="62"/>
      <c r="C839" s="62"/>
      <c r="D839" s="61"/>
    </row>
    <row r="840" spans="2:4" x14ac:dyDescent="0.35">
      <c r="B840" s="62"/>
      <c r="C840" s="62"/>
      <c r="D840" s="61"/>
    </row>
    <row r="841" spans="2:4" x14ac:dyDescent="0.35">
      <c r="B841" s="62"/>
      <c r="C841" s="62"/>
      <c r="D841" s="61"/>
    </row>
    <row r="842" spans="2:4" x14ac:dyDescent="0.35">
      <c r="B842" s="62"/>
      <c r="C842" s="62"/>
      <c r="D842" s="61"/>
    </row>
    <row r="843" spans="2:4" x14ac:dyDescent="0.35">
      <c r="B843" s="62"/>
      <c r="C843" s="62"/>
      <c r="D843" s="61"/>
    </row>
    <row r="844" spans="2:4" x14ac:dyDescent="0.35">
      <c r="B844" s="62"/>
      <c r="C844" s="62"/>
      <c r="D844" s="61"/>
    </row>
    <row r="845" spans="2:4" x14ac:dyDescent="0.35">
      <c r="B845" s="62"/>
      <c r="C845" s="62"/>
      <c r="D845" s="61"/>
    </row>
    <row r="846" spans="2:4" x14ac:dyDescent="0.35">
      <c r="B846" s="62"/>
      <c r="C846" s="62"/>
      <c r="D846" s="61"/>
    </row>
    <row r="847" spans="2:4" x14ac:dyDescent="0.35">
      <c r="B847" s="62"/>
      <c r="C847" s="62"/>
      <c r="D847" s="61"/>
    </row>
    <row r="848" spans="2:4" x14ac:dyDescent="0.35">
      <c r="B848" s="62"/>
      <c r="C848" s="62"/>
      <c r="D848" s="61"/>
    </row>
    <row r="849" spans="2:4" x14ac:dyDescent="0.35">
      <c r="B849" s="62"/>
      <c r="C849" s="62"/>
      <c r="D849" s="61"/>
    </row>
    <row r="850" spans="2:4" x14ac:dyDescent="0.35">
      <c r="B850" s="62"/>
      <c r="C850" s="62"/>
      <c r="D850" s="61"/>
    </row>
    <row r="851" spans="2:4" x14ac:dyDescent="0.35">
      <c r="B851" s="62"/>
      <c r="C851" s="62"/>
      <c r="D851" s="61"/>
    </row>
    <row r="852" spans="2:4" x14ac:dyDescent="0.35">
      <c r="B852" s="62"/>
      <c r="C852" s="62"/>
      <c r="D852" s="61"/>
    </row>
    <row r="853" spans="2:4" x14ac:dyDescent="0.35">
      <c r="B853" s="62"/>
      <c r="C853" s="62"/>
      <c r="D853" s="61"/>
    </row>
    <row r="854" spans="2:4" x14ac:dyDescent="0.35">
      <c r="B854" s="62"/>
      <c r="C854" s="62"/>
      <c r="D854" s="61"/>
    </row>
    <row r="855" spans="2:4" x14ac:dyDescent="0.35">
      <c r="B855" s="62"/>
      <c r="C855" s="62"/>
      <c r="D855" s="61"/>
    </row>
    <row r="856" spans="2:4" x14ac:dyDescent="0.35">
      <c r="B856" s="62"/>
      <c r="C856" s="62"/>
      <c r="D856" s="61"/>
    </row>
    <row r="857" spans="2:4" x14ac:dyDescent="0.35">
      <c r="B857" s="62"/>
      <c r="C857" s="62"/>
      <c r="D857" s="61"/>
    </row>
    <row r="858" spans="2:4" x14ac:dyDescent="0.35">
      <c r="B858" s="62"/>
      <c r="C858" s="62"/>
      <c r="D858" s="61"/>
    </row>
    <row r="859" spans="2:4" x14ac:dyDescent="0.35">
      <c r="B859" s="62"/>
      <c r="C859" s="62"/>
      <c r="D859" s="61"/>
    </row>
    <row r="860" spans="2:4" x14ac:dyDescent="0.35">
      <c r="B860" s="62"/>
      <c r="C860" s="62"/>
      <c r="D860" s="61"/>
    </row>
    <row r="861" spans="2:4" x14ac:dyDescent="0.35">
      <c r="B861" s="62"/>
      <c r="C861" s="62"/>
      <c r="D861" s="61"/>
    </row>
    <row r="862" spans="2:4" x14ac:dyDescent="0.35">
      <c r="B862" s="62"/>
      <c r="C862" s="62"/>
      <c r="D862" s="61"/>
    </row>
    <row r="863" spans="2:4" x14ac:dyDescent="0.35">
      <c r="B863" s="62"/>
      <c r="C863" s="62"/>
      <c r="D863" s="61"/>
    </row>
    <row r="864" spans="2:4" x14ac:dyDescent="0.35">
      <c r="B864" s="62"/>
      <c r="C864" s="62"/>
      <c r="D864" s="61"/>
    </row>
    <row r="865" spans="2:4" x14ac:dyDescent="0.35">
      <c r="B865" s="62"/>
      <c r="C865" s="62"/>
      <c r="D865" s="61"/>
    </row>
    <row r="866" spans="2:4" x14ac:dyDescent="0.35">
      <c r="B866" s="62"/>
      <c r="C866" s="62"/>
      <c r="D866" s="61"/>
    </row>
    <row r="867" spans="2:4" x14ac:dyDescent="0.35">
      <c r="B867" s="62"/>
      <c r="C867" s="62"/>
      <c r="D867" s="61"/>
    </row>
    <row r="868" spans="2:4" x14ac:dyDescent="0.35">
      <c r="B868" s="62"/>
      <c r="C868" s="62"/>
      <c r="D868" s="61"/>
    </row>
    <row r="869" spans="2:4" x14ac:dyDescent="0.35">
      <c r="B869" s="62"/>
      <c r="C869" s="62"/>
      <c r="D869" s="61"/>
    </row>
    <row r="870" spans="2:4" x14ac:dyDescent="0.35">
      <c r="B870" s="62"/>
      <c r="C870" s="62"/>
      <c r="D870" s="61"/>
    </row>
    <row r="871" spans="2:4" x14ac:dyDescent="0.35">
      <c r="B871" s="62"/>
      <c r="C871" s="62"/>
      <c r="D871" s="61"/>
    </row>
    <row r="872" spans="2:4" x14ac:dyDescent="0.35">
      <c r="B872" s="62"/>
      <c r="C872" s="62"/>
      <c r="D872" s="61"/>
    </row>
    <row r="873" spans="2:4" x14ac:dyDescent="0.35">
      <c r="B873" s="62"/>
      <c r="C873" s="62"/>
      <c r="D873" s="61"/>
    </row>
    <row r="874" spans="2:4" x14ac:dyDescent="0.35">
      <c r="B874" s="62"/>
      <c r="C874" s="62"/>
      <c r="D874" s="61"/>
    </row>
    <row r="875" spans="2:4" x14ac:dyDescent="0.35">
      <c r="B875" s="62"/>
      <c r="C875" s="62"/>
      <c r="D875" s="61"/>
    </row>
    <row r="876" spans="2:4" x14ac:dyDescent="0.35">
      <c r="B876" s="62"/>
      <c r="C876" s="62"/>
      <c r="D876" s="61"/>
    </row>
    <row r="877" spans="2:4" x14ac:dyDescent="0.35">
      <c r="B877" s="62"/>
      <c r="C877" s="62"/>
      <c r="D877" s="61"/>
    </row>
    <row r="878" spans="2:4" x14ac:dyDescent="0.35">
      <c r="B878" s="62"/>
      <c r="C878" s="62"/>
      <c r="D878" s="61"/>
    </row>
    <row r="879" spans="2:4" x14ac:dyDescent="0.35">
      <c r="B879" s="62"/>
      <c r="C879" s="62"/>
      <c r="D879" s="61"/>
    </row>
    <row r="880" spans="2:4" x14ac:dyDescent="0.35">
      <c r="B880" s="62"/>
      <c r="C880" s="62"/>
      <c r="D880" s="61"/>
    </row>
    <row r="881" spans="2:4" x14ac:dyDescent="0.35">
      <c r="B881" s="62"/>
      <c r="C881" s="62"/>
      <c r="D881" s="61"/>
    </row>
    <row r="882" spans="2:4" x14ac:dyDescent="0.35">
      <c r="B882" s="62"/>
      <c r="C882" s="62"/>
      <c r="D882" s="61"/>
    </row>
    <row r="883" spans="2:4" x14ac:dyDescent="0.35">
      <c r="B883" s="62"/>
      <c r="C883" s="62"/>
      <c r="D883" s="61"/>
    </row>
    <row r="884" spans="2:4" x14ac:dyDescent="0.35">
      <c r="B884" s="62"/>
      <c r="C884" s="62"/>
      <c r="D884" s="61"/>
    </row>
    <row r="885" spans="2:4" x14ac:dyDescent="0.35">
      <c r="B885" s="62"/>
      <c r="C885" s="62"/>
      <c r="D885" s="61"/>
    </row>
    <row r="886" spans="2:4" x14ac:dyDescent="0.35">
      <c r="B886" s="62"/>
      <c r="C886" s="62"/>
      <c r="D886" s="61"/>
    </row>
    <row r="887" spans="2:4" x14ac:dyDescent="0.35">
      <c r="B887" s="62"/>
      <c r="C887" s="62"/>
      <c r="D887" s="61"/>
    </row>
    <row r="888" spans="2:4" x14ac:dyDescent="0.35">
      <c r="B888" s="62"/>
      <c r="C888" s="62"/>
      <c r="D888" s="61"/>
    </row>
    <row r="889" spans="2:4" x14ac:dyDescent="0.35">
      <c r="B889" s="62"/>
      <c r="C889" s="62"/>
      <c r="D889" s="61"/>
    </row>
    <row r="890" spans="2:4" x14ac:dyDescent="0.35">
      <c r="B890" s="62"/>
      <c r="C890" s="62"/>
      <c r="D890" s="61"/>
    </row>
    <row r="891" spans="2:4" x14ac:dyDescent="0.35">
      <c r="B891" s="62"/>
      <c r="C891" s="62"/>
      <c r="D891" s="61"/>
    </row>
    <row r="892" spans="2:4" x14ac:dyDescent="0.35">
      <c r="B892" s="62"/>
      <c r="C892" s="62"/>
      <c r="D892" s="61"/>
    </row>
    <row r="893" spans="2:4" x14ac:dyDescent="0.35">
      <c r="B893" s="62"/>
      <c r="C893" s="62"/>
      <c r="D893" s="61"/>
    </row>
    <row r="894" spans="2:4" x14ac:dyDescent="0.35">
      <c r="B894" s="62"/>
      <c r="C894" s="62"/>
      <c r="D894" s="61"/>
    </row>
    <row r="895" spans="2:4" x14ac:dyDescent="0.35">
      <c r="B895" s="62"/>
      <c r="C895" s="62"/>
      <c r="D895" s="61"/>
    </row>
    <row r="896" spans="2:4" x14ac:dyDescent="0.35">
      <c r="B896" s="62"/>
      <c r="C896" s="62"/>
      <c r="D896" s="61"/>
    </row>
    <row r="897" spans="2:4" x14ac:dyDescent="0.35">
      <c r="B897" s="62"/>
      <c r="C897" s="62"/>
      <c r="D897" s="61"/>
    </row>
    <row r="898" spans="2:4" x14ac:dyDescent="0.35">
      <c r="B898" s="62"/>
      <c r="C898" s="62"/>
      <c r="D898" s="61"/>
    </row>
    <row r="899" spans="2:4" x14ac:dyDescent="0.35">
      <c r="B899" s="62"/>
      <c r="C899" s="62"/>
      <c r="D899" s="61"/>
    </row>
    <row r="900" spans="2:4" x14ac:dyDescent="0.35">
      <c r="B900" s="62"/>
      <c r="C900" s="62"/>
      <c r="D900" s="61"/>
    </row>
    <row r="901" spans="2:4" x14ac:dyDescent="0.35">
      <c r="B901" s="62"/>
      <c r="C901" s="62"/>
      <c r="D901" s="61"/>
    </row>
    <row r="902" spans="2:4" x14ac:dyDescent="0.35">
      <c r="B902" s="62"/>
      <c r="C902" s="62"/>
      <c r="D902" s="61"/>
    </row>
    <row r="903" spans="2:4" x14ac:dyDescent="0.35">
      <c r="B903" s="62"/>
      <c r="C903" s="62"/>
      <c r="D903" s="61"/>
    </row>
    <row r="904" spans="2:4" x14ac:dyDescent="0.35">
      <c r="B904" s="62"/>
      <c r="C904" s="62"/>
      <c r="D904" s="61"/>
    </row>
    <row r="905" spans="2:4" x14ac:dyDescent="0.35">
      <c r="B905" s="62"/>
      <c r="C905" s="62"/>
      <c r="D905" s="61"/>
    </row>
    <row r="906" spans="2:4" x14ac:dyDescent="0.35">
      <c r="B906" s="62"/>
      <c r="C906" s="62"/>
      <c r="D906" s="61"/>
    </row>
    <row r="907" spans="2:4" x14ac:dyDescent="0.35">
      <c r="B907" s="62"/>
      <c r="C907" s="62"/>
      <c r="D907" s="61"/>
    </row>
    <row r="908" spans="2:4" x14ac:dyDescent="0.35">
      <c r="B908" s="62"/>
      <c r="C908" s="62"/>
      <c r="D908" s="61"/>
    </row>
    <row r="909" spans="2:4" x14ac:dyDescent="0.35">
      <c r="B909" s="62"/>
      <c r="C909" s="62"/>
      <c r="D909" s="61"/>
    </row>
    <row r="910" spans="2:4" x14ac:dyDescent="0.35">
      <c r="B910" s="62"/>
      <c r="C910" s="62"/>
      <c r="D910" s="61"/>
    </row>
    <row r="911" spans="2:4" x14ac:dyDescent="0.35">
      <c r="B911" s="62"/>
      <c r="C911" s="62"/>
      <c r="D911" s="61"/>
    </row>
    <row r="912" spans="2:4" x14ac:dyDescent="0.35">
      <c r="B912" s="62"/>
      <c r="C912" s="62"/>
      <c r="D912" s="61"/>
    </row>
    <row r="913" spans="2:4" x14ac:dyDescent="0.35">
      <c r="B913" s="62"/>
      <c r="C913" s="62"/>
      <c r="D913" s="61"/>
    </row>
    <row r="914" spans="2:4" x14ac:dyDescent="0.35">
      <c r="B914" s="62"/>
      <c r="C914" s="62"/>
      <c r="D914" s="61"/>
    </row>
    <row r="915" spans="2:4" x14ac:dyDescent="0.35">
      <c r="B915" s="62"/>
      <c r="C915" s="62"/>
      <c r="D915" s="61"/>
    </row>
    <row r="916" spans="2:4" x14ac:dyDescent="0.35">
      <c r="B916" s="62"/>
      <c r="C916" s="62"/>
      <c r="D916" s="61"/>
    </row>
    <row r="917" spans="2:4" x14ac:dyDescent="0.35">
      <c r="B917" s="62"/>
      <c r="C917" s="62"/>
      <c r="D917" s="61"/>
    </row>
    <row r="918" spans="2:4" x14ac:dyDescent="0.35">
      <c r="B918" s="62"/>
      <c r="C918" s="62"/>
      <c r="D918" s="61"/>
    </row>
    <row r="919" spans="2:4" x14ac:dyDescent="0.35">
      <c r="B919" s="62"/>
      <c r="C919" s="62"/>
      <c r="D919" s="61"/>
    </row>
    <row r="920" spans="2:4" x14ac:dyDescent="0.35">
      <c r="B920" s="62"/>
      <c r="C920" s="62"/>
      <c r="D920" s="61"/>
    </row>
    <row r="921" spans="2:4" x14ac:dyDescent="0.35">
      <c r="B921" s="62"/>
      <c r="C921" s="62"/>
      <c r="D921" s="61"/>
    </row>
    <row r="922" spans="2:4" x14ac:dyDescent="0.35">
      <c r="B922" s="62"/>
      <c r="C922" s="62"/>
      <c r="D922" s="61"/>
    </row>
    <row r="923" spans="2:4" x14ac:dyDescent="0.35">
      <c r="B923" s="62"/>
      <c r="C923" s="62"/>
      <c r="D923" s="61"/>
    </row>
    <row r="924" spans="2:4" x14ac:dyDescent="0.35">
      <c r="B924" s="62"/>
      <c r="C924" s="62"/>
      <c r="D924" s="61"/>
    </row>
    <row r="925" spans="2:4" x14ac:dyDescent="0.35">
      <c r="B925" s="62"/>
      <c r="C925" s="62"/>
      <c r="D925" s="61"/>
    </row>
    <row r="926" spans="2:4" x14ac:dyDescent="0.35">
      <c r="B926" s="62"/>
      <c r="C926" s="62"/>
      <c r="D926" s="61"/>
    </row>
    <row r="927" spans="2:4" x14ac:dyDescent="0.35">
      <c r="B927" s="62"/>
      <c r="C927" s="62"/>
      <c r="D927" s="61"/>
    </row>
    <row r="928" spans="2:4" x14ac:dyDescent="0.35">
      <c r="B928" s="62"/>
      <c r="C928" s="62"/>
      <c r="D928" s="61"/>
    </row>
    <row r="929" spans="2:4" x14ac:dyDescent="0.35">
      <c r="B929" s="62"/>
      <c r="C929" s="62"/>
      <c r="D929" s="61"/>
    </row>
    <row r="930" spans="2:4" x14ac:dyDescent="0.35">
      <c r="B930" s="62"/>
      <c r="C930" s="62"/>
      <c r="D930" s="61"/>
    </row>
    <row r="931" spans="2:4" x14ac:dyDescent="0.35">
      <c r="B931" s="62"/>
      <c r="C931" s="62"/>
      <c r="D931" s="61"/>
    </row>
    <row r="932" spans="2:4" x14ac:dyDescent="0.35">
      <c r="B932" s="62"/>
      <c r="C932" s="62"/>
      <c r="D932" s="61"/>
    </row>
    <row r="933" spans="2:4" x14ac:dyDescent="0.35">
      <c r="B933" s="62"/>
      <c r="C933" s="62"/>
      <c r="D933" s="61"/>
    </row>
    <row r="934" spans="2:4" x14ac:dyDescent="0.35">
      <c r="B934" s="62"/>
      <c r="C934" s="62"/>
      <c r="D934" s="61"/>
    </row>
    <row r="935" spans="2:4" x14ac:dyDescent="0.35">
      <c r="B935" s="62"/>
      <c r="C935" s="62"/>
      <c r="D935" s="61"/>
    </row>
    <row r="936" spans="2:4" x14ac:dyDescent="0.35">
      <c r="B936" s="62"/>
      <c r="C936" s="62"/>
      <c r="D936" s="61"/>
    </row>
    <row r="937" spans="2:4" x14ac:dyDescent="0.35">
      <c r="B937" s="62"/>
      <c r="C937" s="62"/>
      <c r="D937" s="61"/>
    </row>
    <row r="938" spans="2:4" x14ac:dyDescent="0.35">
      <c r="B938" s="62"/>
      <c r="C938" s="62"/>
      <c r="D938" s="61"/>
    </row>
    <row r="939" spans="2:4" x14ac:dyDescent="0.35">
      <c r="B939" s="62"/>
      <c r="C939" s="62"/>
      <c r="D939" s="61"/>
    </row>
    <row r="940" spans="2:4" x14ac:dyDescent="0.35">
      <c r="B940" s="62"/>
      <c r="C940" s="62"/>
      <c r="D940" s="61"/>
    </row>
    <row r="941" spans="2:4" x14ac:dyDescent="0.35">
      <c r="B941" s="62"/>
      <c r="C941" s="62"/>
      <c r="D941" s="61"/>
    </row>
    <row r="942" spans="2:4" x14ac:dyDescent="0.35">
      <c r="B942" s="62"/>
      <c r="C942" s="62"/>
      <c r="D942" s="61"/>
    </row>
    <row r="943" spans="2:4" x14ac:dyDescent="0.35">
      <c r="B943" s="62"/>
      <c r="C943" s="62"/>
      <c r="D943" s="61"/>
    </row>
    <row r="944" spans="2:4" x14ac:dyDescent="0.35">
      <c r="B944" s="62"/>
      <c r="C944" s="62"/>
      <c r="D944" s="61"/>
    </row>
    <row r="945" spans="2:4" x14ac:dyDescent="0.35">
      <c r="B945" s="62"/>
      <c r="C945" s="62"/>
      <c r="D945" s="61"/>
    </row>
    <row r="946" spans="2:4" x14ac:dyDescent="0.35">
      <c r="B946" s="62"/>
      <c r="C946" s="62"/>
      <c r="D946" s="61"/>
    </row>
    <row r="947" spans="2:4" x14ac:dyDescent="0.35">
      <c r="B947" s="62"/>
      <c r="C947" s="62"/>
      <c r="D947" s="61"/>
    </row>
    <row r="948" spans="2:4" x14ac:dyDescent="0.35">
      <c r="B948" s="62"/>
      <c r="C948" s="62"/>
      <c r="D948" s="61"/>
    </row>
    <row r="949" spans="2:4" x14ac:dyDescent="0.35">
      <c r="B949" s="62"/>
      <c r="C949" s="62"/>
      <c r="D949" s="61"/>
    </row>
    <row r="950" spans="2:4" x14ac:dyDescent="0.35">
      <c r="B950" s="62"/>
      <c r="C950" s="62"/>
      <c r="D950" s="61"/>
    </row>
    <row r="951" spans="2:4" x14ac:dyDescent="0.35">
      <c r="B951" s="62"/>
      <c r="C951" s="62"/>
      <c r="D951" s="61"/>
    </row>
    <row r="952" spans="2:4" x14ac:dyDescent="0.35">
      <c r="B952" s="62"/>
      <c r="C952" s="62"/>
      <c r="D952" s="61"/>
    </row>
    <row r="953" spans="2:4" x14ac:dyDescent="0.35">
      <c r="B953" s="62"/>
      <c r="C953" s="62"/>
      <c r="D953" s="61"/>
    </row>
    <row r="954" spans="2:4" x14ac:dyDescent="0.35">
      <c r="B954" s="62"/>
      <c r="C954" s="62"/>
      <c r="D954" s="61"/>
    </row>
    <row r="955" spans="2:4" x14ac:dyDescent="0.35">
      <c r="B955" s="62"/>
      <c r="C955" s="62"/>
      <c r="D955" s="61"/>
    </row>
    <row r="956" spans="2:4" x14ac:dyDescent="0.35">
      <c r="B956" s="62"/>
      <c r="C956" s="62"/>
      <c r="D956" s="61"/>
    </row>
    <row r="957" spans="2:4" x14ac:dyDescent="0.35">
      <c r="B957" s="62"/>
      <c r="C957" s="62"/>
      <c r="D957" s="61"/>
    </row>
    <row r="958" spans="2:4" x14ac:dyDescent="0.35">
      <c r="B958" s="62"/>
      <c r="C958" s="62"/>
      <c r="D958" s="61"/>
    </row>
    <row r="959" spans="2:4" x14ac:dyDescent="0.35">
      <c r="B959" s="62"/>
      <c r="C959" s="62"/>
      <c r="D959" s="61"/>
    </row>
    <row r="960" spans="2:4" x14ac:dyDescent="0.35">
      <c r="B960" s="62"/>
      <c r="C960" s="62"/>
      <c r="D960" s="61"/>
    </row>
    <row r="961" spans="2:4" x14ac:dyDescent="0.35">
      <c r="B961" s="62"/>
      <c r="C961" s="62"/>
      <c r="D961" s="61"/>
    </row>
    <row r="962" spans="2:4" x14ac:dyDescent="0.35">
      <c r="B962" s="62"/>
      <c r="C962" s="62"/>
      <c r="D962" s="61"/>
    </row>
    <row r="963" spans="2:4" x14ac:dyDescent="0.35">
      <c r="B963" s="62"/>
      <c r="C963" s="62"/>
      <c r="D963" s="61"/>
    </row>
    <row r="964" spans="2:4" x14ac:dyDescent="0.35">
      <c r="B964" s="62"/>
      <c r="C964" s="62"/>
      <c r="D964" s="61"/>
    </row>
    <row r="965" spans="2:4" x14ac:dyDescent="0.35">
      <c r="B965" s="62"/>
      <c r="C965" s="62"/>
      <c r="D965" s="61"/>
    </row>
    <row r="966" spans="2:4" x14ac:dyDescent="0.35">
      <c r="B966" s="62"/>
      <c r="C966" s="62"/>
      <c r="D966" s="61"/>
    </row>
    <row r="967" spans="2:4" x14ac:dyDescent="0.35">
      <c r="B967" s="62"/>
      <c r="C967" s="62"/>
      <c r="D967" s="61"/>
    </row>
    <row r="968" spans="2:4" x14ac:dyDescent="0.35">
      <c r="B968" s="62"/>
      <c r="C968" s="62"/>
      <c r="D968" s="61"/>
    </row>
    <row r="969" spans="2:4" x14ac:dyDescent="0.35">
      <c r="B969" s="62"/>
      <c r="C969" s="62"/>
      <c r="D969" s="61"/>
    </row>
    <row r="970" spans="2:4" x14ac:dyDescent="0.35">
      <c r="B970" s="62"/>
      <c r="C970" s="62"/>
      <c r="D970" s="61"/>
    </row>
    <row r="971" spans="2:4" x14ac:dyDescent="0.35">
      <c r="B971" s="62"/>
      <c r="C971" s="62"/>
      <c r="D971" s="61"/>
    </row>
    <row r="972" spans="2:4" x14ac:dyDescent="0.35">
      <c r="B972" s="62"/>
      <c r="C972" s="62"/>
      <c r="D972" s="61"/>
    </row>
    <row r="973" spans="2:4" x14ac:dyDescent="0.35">
      <c r="B973" s="62"/>
      <c r="C973" s="62"/>
      <c r="D973" s="61"/>
    </row>
    <row r="974" spans="2:4" x14ac:dyDescent="0.35">
      <c r="B974" s="62"/>
      <c r="C974" s="62"/>
      <c r="D974" s="61"/>
    </row>
    <row r="975" spans="2:4" x14ac:dyDescent="0.35">
      <c r="B975" s="62"/>
      <c r="C975" s="62"/>
      <c r="D975" s="61"/>
    </row>
    <row r="976" spans="2:4" x14ac:dyDescent="0.35">
      <c r="B976" s="62"/>
      <c r="C976" s="62"/>
      <c r="D976" s="61"/>
    </row>
    <row r="977" spans="2:4" x14ac:dyDescent="0.35">
      <c r="B977" s="62"/>
      <c r="C977" s="62"/>
      <c r="D977" s="61"/>
    </row>
    <row r="978" spans="2:4" x14ac:dyDescent="0.35">
      <c r="B978" s="62"/>
      <c r="C978" s="62"/>
      <c r="D978" s="61"/>
    </row>
    <row r="979" spans="2:4" x14ac:dyDescent="0.35">
      <c r="B979" s="62"/>
      <c r="C979" s="62"/>
      <c r="D979" s="61"/>
    </row>
    <row r="980" spans="2:4" x14ac:dyDescent="0.35">
      <c r="B980" s="62"/>
      <c r="C980" s="62"/>
      <c r="D980" s="61"/>
    </row>
    <row r="981" spans="2:4" x14ac:dyDescent="0.35">
      <c r="B981" s="62"/>
      <c r="C981" s="62"/>
      <c r="D981" s="61"/>
    </row>
    <row r="982" spans="2:4" x14ac:dyDescent="0.35">
      <c r="B982" s="62"/>
      <c r="C982" s="62"/>
      <c r="D982" s="61"/>
    </row>
    <row r="983" spans="2:4" x14ac:dyDescent="0.35">
      <c r="B983" s="62"/>
      <c r="C983" s="62"/>
      <c r="D983" s="61"/>
    </row>
    <row r="984" spans="2:4" x14ac:dyDescent="0.35">
      <c r="B984" s="62"/>
      <c r="C984" s="62"/>
      <c r="D984" s="61"/>
    </row>
    <row r="985" spans="2:4" x14ac:dyDescent="0.35">
      <c r="B985" s="62"/>
      <c r="C985" s="62"/>
      <c r="D985" s="61"/>
    </row>
    <row r="986" spans="2:4" x14ac:dyDescent="0.35">
      <c r="B986" s="62"/>
      <c r="C986" s="62"/>
      <c r="D986" s="61"/>
    </row>
    <row r="987" spans="2:4" x14ac:dyDescent="0.35">
      <c r="B987" s="62"/>
      <c r="C987" s="62"/>
      <c r="D987" s="61"/>
    </row>
    <row r="988" spans="2:4" x14ac:dyDescent="0.35">
      <c r="B988" s="62"/>
      <c r="C988" s="62"/>
      <c r="D988" s="61"/>
    </row>
    <row r="989" spans="2:4" x14ac:dyDescent="0.35">
      <c r="B989" s="62"/>
      <c r="C989" s="62"/>
      <c r="D989" s="61"/>
    </row>
    <row r="990" spans="2:4" x14ac:dyDescent="0.35">
      <c r="B990" s="62"/>
      <c r="C990" s="62"/>
      <c r="D990" s="61"/>
    </row>
    <row r="991" spans="2:4" x14ac:dyDescent="0.35">
      <c r="B991" s="62"/>
      <c r="C991" s="62"/>
      <c r="D991" s="61"/>
    </row>
    <row r="992" spans="2:4" x14ac:dyDescent="0.35">
      <c r="B992" s="62"/>
      <c r="C992" s="62"/>
      <c r="D992" s="61"/>
    </row>
    <row r="993" spans="2:4" x14ac:dyDescent="0.35">
      <c r="B993" s="62"/>
      <c r="C993" s="62"/>
      <c r="D993" s="61"/>
    </row>
    <row r="994" spans="2:4" x14ac:dyDescent="0.35">
      <c r="B994" s="62"/>
      <c r="C994" s="62"/>
      <c r="D994" s="61"/>
    </row>
    <row r="995" spans="2:4" x14ac:dyDescent="0.35">
      <c r="B995" s="62"/>
      <c r="C995" s="62"/>
      <c r="D995" s="61"/>
    </row>
    <row r="996" spans="2:4" x14ac:dyDescent="0.35">
      <c r="B996" s="62"/>
      <c r="C996" s="62"/>
      <c r="D996" s="61"/>
    </row>
    <row r="997" spans="2:4" x14ac:dyDescent="0.35">
      <c r="B997" s="62"/>
      <c r="C997" s="62"/>
      <c r="D997" s="61"/>
    </row>
    <row r="998" spans="2:4" x14ac:dyDescent="0.35">
      <c r="B998" s="62"/>
      <c r="C998" s="62"/>
      <c r="D998" s="61"/>
    </row>
    <row r="999" spans="2:4" x14ac:dyDescent="0.35">
      <c r="B999" s="62"/>
      <c r="C999" s="62"/>
      <c r="D999" s="61"/>
    </row>
    <row r="1000" spans="2:4" x14ac:dyDescent="0.35">
      <c r="B1000" s="62"/>
      <c r="C1000" s="62"/>
      <c r="D1000" s="61"/>
    </row>
    <row r="1001" spans="2:4" x14ac:dyDescent="0.35">
      <c r="B1001" s="62"/>
      <c r="C1001" s="62"/>
      <c r="D1001" s="61"/>
    </row>
  </sheetData>
  <sheetProtection sheet="1" objects="1" scenarios="1"/>
  <mergeCells count="43">
    <mergeCell ref="A28:G28"/>
    <mergeCell ref="B29:C29"/>
    <mergeCell ref="A31:G31"/>
    <mergeCell ref="A34:G34"/>
    <mergeCell ref="A38:G38"/>
    <mergeCell ref="A42:G42"/>
    <mergeCell ref="B43:D43"/>
    <mergeCell ref="A32:A33"/>
    <mergeCell ref="A35:A37"/>
    <mergeCell ref="A39:A41"/>
    <mergeCell ref="B2:D2"/>
    <mergeCell ref="B3:C3"/>
    <mergeCell ref="B4:C4"/>
    <mergeCell ref="B5:C5"/>
    <mergeCell ref="B6:C7"/>
    <mergeCell ref="D6:D7"/>
    <mergeCell ref="B27:C27"/>
    <mergeCell ref="B13:C14"/>
    <mergeCell ref="D13:D14"/>
    <mergeCell ref="A6:A7"/>
    <mergeCell ref="A9:A14"/>
    <mergeCell ref="A18:A19"/>
    <mergeCell ref="A8:G8"/>
    <mergeCell ref="B9:C10"/>
    <mergeCell ref="D9:D10"/>
    <mergeCell ref="B11:C12"/>
    <mergeCell ref="D11:D12"/>
    <mergeCell ref="A1:G1"/>
    <mergeCell ref="A21:A23"/>
    <mergeCell ref="A29:A30"/>
    <mergeCell ref="A15:G15"/>
    <mergeCell ref="B16:C16"/>
    <mergeCell ref="A17:G17"/>
    <mergeCell ref="B18:C18"/>
    <mergeCell ref="B19:C19"/>
    <mergeCell ref="A20:G20"/>
    <mergeCell ref="B21:C21"/>
    <mergeCell ref="B22:C22"/>
    <mergeCell ref="B30:C30"/>
    <mergeCell ref="B23:C23"/>
    <mergeCell ref="A24:G24"/>
    <mergeCell ref="B25:C25"/>
    <mergeCell ref="A26:G26"/>
  </mergeCells>
  <pageMargins left="0.7" right="0.7" top="0.75" bottom="0.75" header="0" footer="0"/>
  <pageSetup orientation="landscape" r:id="rId1"/>
  <ignoredErrors>
    <ignoredError sqref="F10:G10 F12:G12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01"/>
  <sheetViews>
    <sheetView zoomScaleNormal="100" workbookViewId="0">
      <selection activeCell="D3" sqref="D3"/>
    </sheetView>
  </sheetViews>
  <sheetFormatPr defaultColWidth="12.83203125" defaultRowHeight="14.25" x14ac:dyDescent="0.35"/>
  <cols>
    <col min="1" max="1" width="46.83203125" style="86" customWidth="1"/>
    <col min="2" max="2" width="48.83203125" style="88" customWidth="1"/>
    <col min="3" max="3" width="8.6640625" style="88" customWidth="1"/>
    <col min="4" max="4" width="6" style="86" bestFit="1" customWidth="1"/>
    <col min="5" max="5" width="11.83203125" style="86" bestFit="1" customWidth="1"/>
    <col min="6" max="6" width="12.6640625" style="86" customWidth="1"/>
    <col min="7" max="7" width="15.1640625" style="86" customWidth="1"/>
    <col min="8" max="9" width="7.83203125" style="86" customWidth="1"/>
    <col min="10" max="25" width="10.1640625" style="86" customWidth="1"/>
    <col min="26" max="16384" width="12.83203125" style="86"/>
  </cols>
  <sheetData>
    <row r="1" spans="1:7" ht="39.75" customHeight="1" x14ac:dyDescent="0.25">
      <c r="A1" s="288" t="s">
        <v>407</v>
      </c>
      <c r="B1" s="288"/>
      <c r="C1" s="288"/>
      <c r="D1" s="288"/>
      <c r="E1" s="288"/>
      <c r="F1" s="288"/>
      <c r="G1" s="288"/>
    </row>
    <row r="2" spans="1:7" s="31" customFormat="1" ht="26.25" thickBot="1" x14ac:dyDescent="0.3">
      <c r="A2" s="87" t="s">
        <v>1</v>
      </c>
      <c r="B2" s="216" t="s">
        <v>2</v>
      </c>
      <c r="C2" s="216"/>
      <c r="D2" s="216"/>
      <c r="E2" s="87" t="s">
        <v>3</v>
      </c>
      <c r="F2" s="87" t="s">
        <v>4</v>
      </c>
      <c r="G2" s="87" t="s">
        <v>5</v>
      </c>
    </row>
    <row r="3" spans="1:7" ht="51" customHeight="1" x14ac:dyDescent="0.35">
      <c r="A3" s="89" t="s">
        <v>6</v>
      </c>
      <c r="B3" s="219" t="s">
        <v>208</v>
      </c>
      <c r="C3" s="220"/>
      <c r="D3" s="90">
        <v>0.02</v>
      </c>
      <c r="E3" s="91">
        <v>20000000</v>
      </c>
      <c r="F3" s="148">
        <f>($D$3*E3)+E3</f>
        <v>20400000</v>
      </c>
      <c r="G3" s="148">
        <f>($D$3*F3)+F3</f>
        <v>20808000</v>
      </c>
    </row>
    <row r="4" spans="1:7" ht="15.75" x14ac:dyDescent="0.35">
      <c r="A4" s="89" t="s">
        <v>368</v>
      </c>
      <c r="B4" s="219" t="s">
        <v>369</v>
      </c>
      <c r="C4" s="220"/>
      <c r="D4" s="90">
        <v>0.09</v>
      </c>
      <c r="E4" s="148">
        <f>E3*$D$4</f>
        <v>1800000</v>
      </c>
      <c r="F4" s="148">
        <f>F3*$D$4</f>
        <v>1836000</v>
      </c>
      <c r="G4" s="148">
        <f>G3*$D$4</f>
        <v>1872720</v>
      </c>
    </row>
    <row r="5" spans="1:7" ht="31.5" x14ac:dyDescent="0.35">
      <c r="A5" s="89" t="s">
        <v>370</v>
      </c>
      <c r="B5" s="219" t="s">
        <v>371</v>
      </c>
      <c r="C5" s="220"/>
      <c r="D5" s="92">
        <f>231/1000</f>
        <v>0.23100000000000001</v>
      </c>
      <c r="E5" s="148">
        <f t="shared" ref="E5:F5" si="0">$D5*E4</f>
        <v>415800</v>
      </c>
      <c r="F5" s="148">
        <f t="shared" si="0"/>
        <v>424116</v>
      </c>
      <c r="G5" s="148">
        <f>$D5*G4</f>
        <v>432598.32</v>
      </c>
    </row>
    <row r="6" spans="1:7" ht="15.75" x14ac:dyDescent="0.35">
      <c r="A6" s="237" t="s">
        <v>372</v>
      </c>
      <c r="B6" s="240" t="s">
        <v>408</v>
      </c>
      <c r="C6" s="241"/>
      <c r="D6" s="247">
        <v>0.05</v>
      </c>
      <c r="E6" s="148">
        <f t="shared" ref="E6:G6" si="1">E7*E5</f>
        <v>249480</v>
      </c>
      <c r="F6" s="148">
        <f t="shared" si="1"/>
        <v>275675.40000000002</v>
      </c>
      <c r="G6" s="148">
        <f t="shared" si="1"/>
        <v>302818.82400000002</v>
      </c>
    </row>
    <row r="7" spans="1:7" ht="35.25" customHeight="1" x14ac:dyDescent="0.35">
      <c r="A7" s="227"/>
      <c r="B7" s="242"/>
      <c r="C7" s="243"/>
      <c r="D7" s="239"/>
      <c r="E7" s="90">
        <v>0.6</v>
      </c>
      <c r="F7" s="150">
        <f>E7+$D$6</f>
        <v>0.65</v>
      </c>
      <c r="G7" s="150">
        <f>F7+$D$6</f>
        <v>0.70000000000000007</v>
      </c>
    </row>
    <row r="8" spans="1:7" ht="17.25" x14ac:dyDescent="0.35">
      <c r="A8" s="244"/>
      <c r="B8" s="289"/>
      <c r="C8" s="289"/>
      <c r="D8" s="289"/>
      <c r="E8" s="289"/>
      <c r="F8" s="289"/>
      <c r="G8" s="290"/>
    </row>
    <row r="9" spans="1:7" ht="15.75" x14ac:dyDescent="0.35">
      <c r="A9" s="237" t="s">
        <v>374</v>
      </c>
      <c r="B9" s="287" t="s">
        <v>375</v>
      </c>
      <c r="C9" s="241"/>
      <c r="D9" s="247">
        <v>0.03</v>
      </c>
      <c r="E9" s="148">
        <f>E10*E$6</f>
        <v>49896</v>
      </c>
      <c r="F9" s="148">
        <f>F10*F$6</f>
        <v>63405.342000000011</v>
      </c>
      <c r="G9" s="148">
        <f t="shared" ref="G9" si="2">G10*G$6</f>
        <v>78732.894240000009</v>
      </c>
    </row>
    <row r="10" spans="1:7" ht="15.75" x14ac:dyDescent="0.35">
      <c r="A10" s="246"/>
      <c r="B10" s="242"/>
      <c r="C10" s="243"/>
      <c r="D10" s="239"/>
      <c r="E10" s="90">
        <v>0.2</v>
      </c>
      <c r="F10" s="150">
        <f>E10+$D$9</f>
        <v>0.23</v>
      </c>
      <c r="G10" s="150">
        <f>F10+$D$9</f>
        <v>0.26</v>
      </c>
    </row>
    <row r="11" spans="1:7" ht="15.75" x14ac:dyDescent="0.35">
      <c r="A11" s="246"/>
      <c r="B11" s="287" t="s">
        <v>409</v>
      </c>
      <c r="C11" s="241"/>
      <c r="D11" s="247">
        <v>-0.03</v>
      </c>
      <c r="E11" s="148">
        <f>E12*E$6</f>
        <v>199584</v>
      </c>
      <c r="F11" s="148">
        <f>F12*F$6</f>
        <v>212270.05800000002</v>
      </c>
      <c r="G11" s="148">
        <f t="shared" ref="G11" si="3">G12*G$6</f>
        <v>224085.92976000003</v>
      </c>
    </row>
    <row r="12" spans="1:7" ht="15.75" x14ac:dyDescent="0.35">
      <c r="A12" s="246"/>
      <c r="B12" s="242"/>
      <c r="C12" s="243"/>
      <c r="D12" s="239"/>
      <c r="E12" s="90">
        <v>0.8</v>
      </c>
      <c r="F12" s="150">
        <f>E12+$D$11</f>
        <v>0.77</v>
      </c>
      <c r="G12" s="150">
        <f>F12+$D$11</f>
        <v>0.74</v>
      </c>
    </row>
    <row r="13" spans="1:7" ht="17.25" x14ac:dyDescent="0.35">
      <c r="A13" s="244"/>
      <c r="B13" s="289"/>
      <c r="C13" s="289"/>
      <c r="D13" s="289"/>
      <c r="E13" s="289"/>
      <c r="F13" s="289"/>
      <c r="G13" s="290"/>
    </row>
    <row r="14" spans="1:7" ht="36.75" customHeight="1" x14ac:dyDescent="0.35">
      <c r="A14" s="93" t="s">
        <v>410</v>
      </c>
      <c r="B14" s="219" t="s">
        <v>379</v>
      </c>
      <c r="C14" s="220"/>
      <c r="D14" s="90">
        <v>1</v>
      </c>
      <c r="E14" s="148">
        <f>$D14*E$9</f>
        <v>49896</v>
      </c>
      <c r="F14" s="148">
        <f>$D14*F$9</f>
        <v>63405.342000000011</v>
      </c>
      <c r="G14" s="148">
        <f>$D14*G$9</f>
        <v>78732.894240000009</v>
      </c>
    </row>
    <row r="15" spans="1:7" ht="17.25" x14ac:dyDescent="0.35">
      <c r="A15" s="244"/>
      <c r="B15" s="289"/>
      <c r="C15" s="289"/>
      <c r="D15" s="289"/>
      <c r="E15" s="289"/>
      <c r="F15" s="289"/>
      <c r="G15" s="290"/>
    </row>
    <row r="16" spans="1:7" ht="36" customHeight="1" x14ac:dyDescent="0.35">
      <c r="A16" s="237" t="s">
        <v>411</v>
      </c>
      <c r="B16" s="219" t="s">
        <v>412</v>
      </c>
      <c r="C16" s="220"/>
      <c r="D16" s="90">
        <v>0.9</v>
      </c>
      <c r="E16" s="148">
        <f t="shared" ref="E16:G17" si="4">$D16*E$11</f>
        <v>179625.60000000001</v>
      </c>
      <c r="F16" s="148">
        <f t="shared" si="4"/>
        <v>191043.05220000003</v>
      </c>
      <c r="G16" s="148">
        <f t="shared" si="4"/>
        <v>201677.33678400004</v>
      </c>
    </row>
    <row r="17" spans="1:8" ht="48.75" customHeight="1" x14ac:dyDescent="0.35">
      <c r="A17" s="246"/>
      <c r="B17" s="219" t="s">
        <v>413</v>
      </c>
      <c r="C17" s="220"/>
      <c r="D17" s="90">
        <f>100%-D16</f>
        <v>9.9999999999999978E-2</v>
      </c>
      <c r="E17" s="148">
        <f t="shared" si="4"/>
        <v>19958.399999999994</v>
      </c>
      <c r="F17" s="148">
        <f t="shared" si="4"/>
        <v>21227.005799999999</v>
      </c>
      <c r="G17" s="148">
        <f t="shared" si="4"/>
        <v>22408.592975999996</v>
      </c>
    </row>
    <row r="18" spans="1:8" ht="17.25" x14ac:dyDescent="0.35">
      <c r="A18" s="244"/>
      <c r="B18" s="289"/>
      <c r="C18" s="289"/>
      <c r="D18" s="289"/>
      <c r="E18" s="289"/>
      <c r="F18" s="289"/>
      <c r="G18" s="290"/>
    </row>
    <row r="19" spans="1:8" ht="50.25" customHeight="1" x14ac:dyDescent="0.35">
      <c r="A19" s="94" t="s">
        <v>414</v>
      </c>
      <c r="B19" s="219" t="s">
        <v>415</v>
      </c>
      <c r="C19" s="220"/>
      <c r="D19" s="90">
        <v>1</v>
      </c>
      <c r="E19" s="148">
        <f t="shared" ref="E19:F19" si="5">$D19*E14</f>
        <v>49896</v>
      </c>
      <c r="F19" s="148">
        <f t="shared" si="5"/>
        <v>63405.342000000011</v>
      </c>
      <c r="G19" s="148">
        <f>$D19*G14</f>
        <v>78732.894240000009</v>
      </c>
      <c r="H19" s="61"/>
    </row>
    <row r="20" spans="1:8" ht="17.25" x14ac:dyDescent="0.35">
      <c r="A20" s="244"/>
      <c r="B20" s="289"/>
      <c r="C20" s="289"/>
      <c r="D20" s="289"/>
      <c r="E20" s="289"/>
      <c r="F20" s="289"/>
      <c r="G20" s="290"/>
    </row>
    <row r="21" spans="1:8" ht="47.25" x14ac:dyDescent="0.35">
      <c r="A21" s="93" t="s">
        <v>416</v>
      </c>
      <c r="B21" s="219" t="s">
        <v>417</v>
      </c>
      <c r="C21" s="286"/>
      <c r="D21" s="95">
        <v>1</v>
      </c>
      <c r="E21" s="148">
        <f t="shared" ref="E21:F21" si="6">$D21*(E16+E17)</f>
        <v>199584</v>
      </c>
      <c r="F21" s="148">
        <f t="shared" si="6"/>
        <v>212270.05800000002</v>
      </c>
      <c r="G21" s="148">
        <f>$D21*(G16+G17)</f>
        <v>224085.92976000003</v>
      </c>
    </row>
    <row r="22" spans="1:8" ht="17.25" x14ac:dyDescent="0.35">
      <c r="A22" s="244"/>
      <c r="B22" s="289"/>
      <c r="C22" s="289"/>
      <c r="D22" s="289"/>
      <c r="E22" s="289"/>
      <c r="F22" s="289"/>
      <c r="G22" s="290"/>
    </row>
    <row r="23" spans="1:8" ht="35.25" customHeight="1" x14ac:dyDescent="0.35">
      <c r="A23" s="237" t="s">
        <v>418</v>
      </c>
      <c r="B23" s="94" t="s">
        <v>419</v>
      </c>
      <c r="C23" s="96">
        <v>0.33</v>
      </c>
      <c r="D23" s="97">
        <v>10</v>
      </c>
      <c r="E23" s="149">
        <f t="shared" ref="E23:G24" si="7">$D23*$C23*E$19</f>
        <v>164656.80000000002</v>
      </c>
      <c r="F23" s="149">
        <f t="shared" si="7"/>
        <v>209237.62860000005</v>
      </c>
      <c r="G23" s="149">
        <f t="shared" si="7"/>
        <v>259818.55099200006</v>
      </c>
    </row>
    <row r="24" spans="1:8" ht="34.5" customHeight="1" x14ac:dyDescent="0.35">
      <c r="A24" s="227"/>
      <c r="B24" s="94" t="s">
        <v>420</v>
      </c>
      <c r="C24" s="96">
        <f>100%-C23</f>
        <v>0.66999999999999993</v>
      </c>
      <c r="D24" s="97">
        <v>20</v>
      </c>
      <c r="E24" s="149">
        <f t="shared" si="7"/>
        <v>668606.39999999991</v>
      </c>
      <c r="F24" s="149">
        <f t="shared" si="7"/>
        <v>849631.58280000009</v>
      </c>
      <c r="G24" s="149">
        <f t="shared" si="7"/>
        <v>1055020.782816</v>
      </c>
    </row>
    <row r="25" spans="1:8" ht="17.25" x14ac:dyDescent="0.35">
      <c r="A25" s="244"/>
      <c r="B25" s="289"/>
      <c r="C25" s="289"/>
      <c r="D25" s="289"/>
      <c r="E25" s="289"/>
      <c r="F25" s="289"/>
      <c r="G25" s="290"/>
    </row>
    <row r="26" spans="1:8" ht="37.5" customHeight="1" x14ac:dyDescent="0.35">
      <c r="A26" s="237" t="s">
        <v>421</v>
      </c>
      <c r="B26" s="94" t="s">
        <v>395</v>
      </c>
      <c r="C26" s="96">
        <v>0.33</v>
      </c>
      <c r="D26" s="97">
        <v>10</v>
      </c>
      <c r="E26" s="149">
        <f t="shared" ref="E26:G28" si="8">$D26*$C26*(E$21)</f>
        <v>658627.20000000007</v>
      </c>
      <c r="F26" s="149">
        <f t="shared" si="8"/>
        <v>700491.19140000013</v>
      </c>
      <c r="G26" s="149">
        <f t="shared" si="8"/>
        <v>739483.56820800016</v>
      </c>
    </row>
    <row r="27" spans="1:8" ht="35.25" customHeight="1" x14ac:dyDescent="0.35">
      <c r="A27" s="246"/>
      <c r="B27" s="94" t="s">
        <v>422</v>
      </c>
      <c r="C27" s="96">
        <v>0.37</v>
      </c>
      <c r="D27" s="97">
        <v>20</v>
      </c>
      <c r="E27" s="149">
        <f t="shared" si="8"/>
        <v>1476921.6</v>
      </c>
      <c r="F27" s="149">
        <f t="shared" si="8"/>
        <v>1570798.4292000001</v>
      </c>
      <c r="G27" s="149">
        <f t="shared" si="8"/>
        <v>1658235.8802240002</v>
      </c>
    </row>
    <row r="28" spans="1:8" ht="33.75" customHeight="1" x14ac:dyDescent="0.35">
      <c r="A28" s="227"/>
      <c r="B28" s="94" t="s">
        <v>423</v>
      </c>
      <c r="C28" s="96">
        <v>0.3</v>
      </c>
      <c r="D28" s="97">
        <v>30</v>
      </c>
      <c r="E28" s="149">
        <f t="shared" si="8"/>
        <v>1796256</v>
      </c>
      <c r="F28" s="149">
        <f t="shared" si="8"/>
        <v>1910430.5220000001</v>
      </c>
      <c r="G28" s="149">
        <f t="shared" si="8"/>
        <v>2016773.3678400002</v>
      </c>
    </row>
    <row r="29" spans="1:8" ht="17.25" x14ac:dyDescent="0.35">
      <c r="A29" s="244"/>
      <c r="B29" s="289"/>
      <c r="C29" s="289"/>
      <c r="D29" s="289"/>
      <c r="E29" s="289"/>
      <c r="F29" s="289"/>
      <c r="G29" s="290"/>
    </row>
    <row r="30" spans="1:8" ht="48.75" customHeight="1" thickBot="1" x14ac:dyDescent="0.4">
      <c r="A30" s="100" t="s">
        <v>424</v>
      </c>
      <c r="B30" s="194" t="s">
        <v>425</v>
      </c>
      <c r="C30" s="194"/>
      <c r="D30" s="194"/>
      <c r="E30" s="147">
        <f t="shared" ref="E30:G30" si="9">E23+E24+E26+E27+E28</f>
        <v>4765068</v>
      </c>
      <c r="F30" s="147">
        <f t="shared" si="9"/>
        <v>5240589.3540000003</v>
      </c>
      <c r="G30" s="147">
        <f t="shared" si="9"/>
        <v>5729332.150080001</v>
      </c>
    </row>
    <row r="31" spans="1:8" ht="15.75" thickTop="1" x14ac:dyDescent="0.35">
      <c r="B31" s="62"/>
      <c r="C31" s="62"/>
      <c r="D31" s="61"/>
    </row>
    <row r="32" spans="1:8" ht="15" x14ac:dyDescent="0.35">
      <c r="B32" s="62"/>
      <c r="C32" s="62"/>
      <c r="D32" s="61"/>
    </row>
    <row r="33" spans="2:4" ht="15" x14ac:dyDescent="0.35">
      <c r="B33" s="62"/>
      <c r="C33" s="62"/>
      <c r="D33" s="61"/>
    </row>
    <row r="34" spans="2:4" ht="15" x14ac:dyDescent="0.35">
      <c r="B34" s="62"/>
      <c r="C34" s="62"/>
      <c r="D34" s="61"/>
    </row>
    <row r="35" spans="2:4" ht="15" x14ac:dyDescent="0.35">
      <c r="B35" s="62"/>
      <c r="C35" s="62"/>
      <c r="D35" s="61"/>
    </row>
    <row r="36" spans="2:4" ht="15" x14ac:dyDescent="0.35">
      <c r="B36" s="62"/>
      <c r="C36" s="62"/>
      <c r="D36" s="61"/>
    </row>
    <row r="37" spans="2:4" ht="15" x14ac:dyDescent="0.35">
      <c r="B37" s="62"/>
      <c r="C37" s="62"/>
      <c r="D37" s="61"/>
    </row>
    <row r="38" spans="2:4" ht="15" x14ac:dyDescent="0.35">
      <c r="B38" s="62"/>
      <c r="C38" s="62"/>
      <c r="D38" s="61"/>
    </row>
    <row r="39" spans="2:4" ht="15" x14ac:dyDescent="0.35">
      <c r="B39" s="62"/>
      <c r="C39" s="62"/>
      <c r="D39" s="61"/>
    </row>
    <row r="40" spans="2:4" ht="15" x14ac:dyDescent="0.35">
      <c r="B40" s="62"/>
      <c r="C40" s="62"/>
      <c r="D40" s="61"/>
    </row>
    <row r="41" spans="2:4" ht="15" x14ac:dyDescent="0.35">
      <c r="B41" s="62"/>
      <c r="C41" s="62"/>
      <c r="D41" s="61"/>
    </row>
    <row r="42" spans="2:4" ht="15" x14ac:dyDescent="0.35">
      <c r="B42" s="62"/>
      <c r="C42" s="62"/>
      <c r="D42" s="61"/>
    </row>
    <row r="43" spans="2:4" ht="15" x14ac:dyDescent="0.35">
      <c r="B43" s="62"/>
      <c r="C43" s="62"/>
      <c r="D43" s="61"/>
    </row>
    <row r="44" spans="2:4" ht="15" x14ac:dyDescent="0.35">
      <c r="B44" s="62"/>
      <c r="C44" s="62"/>
      <c r="D44" s="61"/>
    </row>
    <row r="45" spans="2:4" ht="15" x14ac:dyDescent="0.35">
      <c r="B45" s="62"/>
      <c r="C45" s="62"/>
      <c r="D45" s="61"/>
    </row>
    <row r="46" spans="2:4" ht="15" x14ac:dyDescent="0.35">
      <c r="B46" s="62"/>
      <c r="C46" s="62"/>
      <c r="D46" s="61"/>
    </row>
    <row r="47" spans="2:4" ht="15" x14ac:dyDescent="0.35">
      <c r="B47" s="62"/>
      <c r="C47" s="62"/>
      <c r="D47" s="61"/>
    </row>
    <row r="48" spans="2:4" ht="15" x14ac:dyDescent="0.35">
      <c r="B48" s="62"/>
      <c r="C48" s="62"/>
      <c r="D48" s="61"/>
    </row>
    <row r="49" spans="2:4" ht="15" x14ac:dyDescent="0.35">
      <c r="B49" s="62"/>
      <c r="C49" s="62"/>
      <c r="D49" s="61"/>
    </row>
    <row r="50" spans="2:4" ht="15" x14ac:dyDescent="0.35">
      <c r="B50" s="62"/>
      <c r="C50" s="62"/>
      <c r="D50" s="61"/>
    </row>
    <row r="51" spans="2:4" ht="15" x14ac:dyDescent="0.35">
      <c r="B51" s="62"/>
      <c r="C51" s="62"/>
      <c r="D51" s="61"/>
    </row>
    <row r="52" spans="2:4" ht="15" x14ac:dyDescent="0.35">
      <c r="B52" s="62"/>
      <c r="C52" s="62"/>
      <c r="D52" s="61"/>
    </row>
    <row r="53" spans="2:4" ht="15" x14ac:dyDescent="0.35">
      <c r="B53" s="62"/>
      <c r="C53" s="62"/>
      <c r="D53" s="61"/>
    </row>
    <row r="54" spans="2:4" ht="15" x14ac:dyDescent="0.35">
      <c r="B54" s="62"/>
      <c r="C54" s="62"/>
      <c r="D54" s="61"/>
    </row>
    <row r="55" spans="2:4" ht="15" x14ac:dyDescent="0.35">
      <c r="B55" s="62"/>
      <c r="C55" s="62"/>
      <c r="D55" s="61"/>
    </row>
    <row r="56" spans="2:4" ht="15" x14ac:dyDescent="0.35">
      <c r="B56" s="62"/>
      <c r="C56" s="62"/>
      <c r="D56" s="61"/>
    </row>
    <row r="57" spans="2:4" ht="15" x14ac:dyDescent="0.35">
      <c r="B57" s="62"/>
      <c r="C57" s="62"/>
      <c r="D57" s="61"/>
    </row>
    <row r="58" spans="2:4" ht="15" x14ac:dyDescent="0.35">
      <c r="B58" s="62"/>
      <c r="C58" s="62"/>
      <c r="D58" s="61"/>
    </row>
    <row r="59" spans="2:4" ht="15" x14ac:dyDescent="0.35">
      <c r="B59" s="62"/>
      <c r="C59" s="62"/>
      <c r="D59" s="61"/>
    </row>
    <row r="60" spans="2:4" ht="15" x14ac:dyDescent="0.35">
      <c r="B60" s="62"/>
      <c r="C60" s="62"/>
      <c r="D60" s="61"/>
    </row>
    <row r="61" spans="2:4" ht="15" x14ac:dyDescent="0.35">
      <c r="B61" s="62"/>
      <c r="C61" s="62"/>
      <c r="D61" s="61"/>
    </row>
    <row r="62" spans="2:4" ht="15" x14ac:dyDescent="0.35">
      <c r="B62" s="62"/>
      <c r="C62" s="62"/>
      <c r="D62" s="61"/>
    </row>
    <row r="63" spans="2:4" ht="15" x14ac:dyDescent="0.35">
      <c r="B63" s="62"/>
      <c r="C63" s="62"/>
      <c r="D63" s="61"/>
    </row>
    <row r="64" spans="2:4" ht="15" x14ac:dyDescent="0.35">
      <c r="B64" s="62"/>
      <c r="C64" s="62"/>
      <c r="D64" s="61"/>
    </row>
    <row r="65" spans="2:4" ht="15" x14ac:dyDescent="0.35">
      <c r="B65" s="62"/>
      <c r="C65" s="62"/>
      <c r="D65" s="61"/>
    </row>
    <row r="66" spans="2:4" ht="15" x14ac:dyDescent="0.35">
      <c r="B66" s="62"/>
      <c r="C66" s="62"/>
      <c r="D66" s="61"/>
    </row>
    <row r="67" spans="2:4" ht="15" x14ac:dyDescent="0.35">
      <c r="B67" s="62"/>
      <c r="C67" s="62"/>
      <c r="D67" s="61"/>
    </row>
    <row r="68" spans="2:4" ht="15" x14ac:dyDescent="0.35">
      <c r="B68" s="62"/>
      <c r="C68" s="62"/>
      <c r="D68" s="61"/>
    </row>
    <row r="69" spans="2:4" ht="15" x14ac:dyDescent="0.35">
      <c r="B69" s="62"/>
      <c r="C69" s="62"/>
      <c r="D69" s="61"/>
    </row>
    <row r="70" spans="2:4" ht="15" x14ac:dyDescent="0.35">
      <c r="B70" s="62"/>
      <c r="C70" s="62"/>
      <c r="D70" s="61"/>
    </row>
    <row r="71" spans="2:4" ht="15" x14ac:dyDescent="0.35">
      <c r="B71" s="62"/>
      <c r="C71" s="62"/>
      <c r="D71" s="61"/>
    </row>
    <row r="72" spans="2:4" ht="15" x14ac:dyDescent="0.35">
      <c r="B72" s="62"/>
      <c r="C72" s="62"/>
      <c r="D72" s="61"/>
    </row>
    <row r="73" spans="2:4" ht="15" x14ac:dyDescent="0.35">
      <c r="B73" s="62"/>
      <c r="C73" s="62"/>
      <c r="D73" s="61"/>
    </row>
    <row r="74" spans="2:4" ht="15" x14ac:dyDescent="0.35">
      <c r="B74" s="62"/>
      <c r="C74" s="62"/>
      <c r="D74" s="61"/>
    </row>
    <row r="75" spans="2:4" ht="15" x14ac:dyDescent="0.35">
      <c r="B75" s="62"/>
      <c r="C75" s="62"/>
      <c r="D75" s="61"/>
    </row>
    <row r="76" spans="2:4" ht="15" x14ac:dyDescent="0.35">
      <c r="B76" s="62"/>
      <c r="C76" s="62"/>
      <c r="D76" s="61"/>
    </row>
    <row r="77" spans="2:4" ht="15" x14ac:dyDescent="0.35">
      <c r="B77" s="62"/>
      <c r="C77" s="62"/>
      <c r="D77" s="61"/>
    </row>
    <row r="78" spans="2:4" ht="15" x14ac:dyDescent="0.35">
      <c r="B78" s="62"/>
      <c r="C78" s="62"/>
      <c r="D78" s="61"/>
    </row>
    <row r="79" spans="2:4" ht="15" x14ac:dyDescent="0.35">
      <c r="B79" s="62"/>
      <c r="C79" s="62"/>
      <c r="D79" s="61"/>
    </row>
    <row r="80" spans="2:4" ht="15" x14ac:dyDescent="0.35">
      <c r="B80" s="62"/>
      <c r="C80" s="62"/>
      <c r="D80" s="61"/>
    </row>
    <row r="81" spans="2:4" ht="15" x14ac:dyDescent="0.35">
      <c r="B81" s="62"/>
      <c r="C81" s="62"/>
      <c r="D81" s="61"/>
    </row>
    <row r="82" spans="2:4" ht="15" x14ac:dyDescent="0.35">
      <c r="B82" s="62"/>
      <c r="C82" s="62"/>
      <c r="D82" s="61"/>
    </row>
    <row r="83" spans="2:4" ht="15" x14ac:dyDescent="0.35">
      <c r="B83" s="62"/>
      <c r="C83" s="62"/>
      <c r="D83" s="61"/>
    </row>
    <row r="84" spans="2:4" ht="15" x14ac:dyDescent="0.35">
      <c r="B84" s="62"/>
      <c r="C84" s="62"/>
      <c r="D84" s="61"/>
    </row>
    <row r="85" spans="2:4" ht="15" x14ac:dyDescent="0.35">
      <c r="B85" s="62"/>
      <c r="C85" s="62"/>
      <c r="D85" s="61"/>
    </row>
    <row r="86" spans="2:4" ht="15" x14ac:dyDescent="0.35">
      <c r="B86" s="62"/>
      <c r="C86" s="62"/>
      <c r="D86" s="61"/>
    </row>
    <row r="87" spans="2:4" ht="15" x14ac:dyDescent="0.35">
      <c r="B87" s="62"/>
      <c r="C87" s="62"/>
      <c r="D87" s="61"/>
    </row>
    <row r="88" spans="2:4" ht="15" x14ac:dyDescent="0.35">
      <c r="B88" s="62"/>
      <c r="C88" s="62"/>
      <c r="D88" s="61"/>
    </row>
    <row r="89" spans="2:4" ht="15" x14ac:dyDescent="0.35">
      <c r="B89" s="62"/>
      <c r="C89" s="62"/>
      <c r="D89" s="61"/>
    </row>
    <row r="90" spans="2:4" ht="15" x14ac:dyDescent="0.35">
      <c r="B90" s="62"/>
      <c r="C90" s="62"/>
      <c r="D90" s="61"/>
    </row>
    <row r="91" spans="2:4" ht="15" x14ac:dyDescent="0.35">
      <c r="B91" s="62"/>
      <c r="C91" s="62"/>
      <c r="D91" s="61"/>
    </row>
    <row r="92" spans="2:4" ht="15" x14ac:dyDescent="0.35">
      <c r="B92" s="62"/>
      <c r="C92" s="62"/>
      <c r="D92" s="61"/>
    </row>
    <row r="93" spans="2:4" ht="15" x14ac:dyDescent="0.35">
      <c r="B93" s="62"/>
      <c r="C93" s="62"/>
      <c r="D93" s="61"/>
    </row>
    <row r="94" spans="2:4" ht="15" x14ac:dyDescent="0.35">
      <c r="B94" s="62"/>
      <c r="C94" s="62"/>
      <c r="D94" s="61"/>
    </row>
    <row r="95" spans="2:4" ht="15" x14ac:dyDescent="0.35">
      <c r="B95" s="62"/>
      <c r="C95" s="62"/>
      <c r="D95" s="61"/>
    </row>
    <row r="96" spans="2:4" ht="15" x14ac:dyDescent="0.35">
      <c r="B96" s="62"/>
      <c r="C96" s="62"/>
      <c r="D96" s="61"/>
    </row>
    <row r="97" spans="2:4" ht="15" x14ac:dyDescent="0.35">
      <c r="B97" s="62"/>
      <c r="C97" s="62"/>
      <c r="D97" s="61"/>
    </row>
    <row r="98" spans="2:4" ht="15" x14ac:dyDescent="0.35">
      <c r="B98" s="62"/>
      <c r="C98" s="62"/>
      <c r="D98" s="61"/>
    </row>
    <row r="99" spans="2:4" ht="15" x14ac:dyDescent="0.35">
      <c r="B99" s="62"/>
      <c r="C99" s="62"/>
      <c r="D99" s="61"/>
    </row>
    <row r="100" spans="2:4" ht="15" x14ac:dyDescent="0.35">
      <c r="B100" s="62"/>
      <c r="C100" s="62"/>
      <c r="D100" s="61"/>
    </row>
    <row r="101" spans="2:4" ht="15" x14ac:dyDescent="0.35">
      <c r="B101" s="62"/>
      <c r="C101" s="62"/>
      <c r="D101" s="61"/>
    </row>
    <row r="102" spans="2:4" ht="15" x14ac:dyDescent="0.35">
      <c r="B102" s="62"/>
      <c r="C102" s="62"/>
      <c r="D102" s="61"/>
    </row>
    <row r="103" spans="2:4" ht="15" x14ac:dyDescent="0.35">
      <c r="B103" s="62"/>
      <c r="C103" s="62"/>
      <c r="D103" s="61"/>
    </row>
    <row r="104" spans="2:4" ht="15" x14ac:dyDescent="0.35">
      <c r="B104" s="62"/>
      <c r="C104" s="62"/>
      <c r="D104" s="61"/>
    </row>
    <row r="105" spans="2:4" ht="15" x14ac:dyDescent="0.35">
      <c r="B105" s="62"/>
      <c r="C105" s="62"/>
      <c r="D105" s="61"/>
    </row>
    <row r="106" spans="2:4" ht="15" x14ac:dyDescent="0.35">
      <c r="B106" s="62"/>
      <c r="C106" s="62"/>
      <c r="D106" s="61"/>
    </row>
    <row r="107" spans="2:4" ht="15" x14ac:dyDescent="0.35">
      <c r="B107" s="62"/>
      <c r="C107" s="62"/>
      <c r="D107" s="61"/>
    </row>
    <row r="108" spans="2:4" ht="15" x14ac:dyDescent="0.35">
      <c r="B108" s="62"/>
      <c r="C108" s="62"/>
      <c r="D108" s="61"/>
    </row>
    <row r="109" spans="2:4" ht="15" x14ac:dyDescent="0.35">
      <c r="B109" s="62"/>
      <c r="C109" s="62"/>
      <c r="D109" s="61"/>
    </row>
    <row r="110" spans="2:4" ht="15" x14ac:dyDescent="0.35">
      <c r="B110" s="62"/>
      <c r="C110" s="62"/>
      <c r="D110" s="61"/>
    </row>
    <row r="111" spans="2:4" ht="15" x14ac:dyDescent="0.35">
      <c r="B111" s="62"/>
      <c r="C111" s="62"/>
      <c r="D111" s="61"/>
    </row>
    <row r="112" spans="2:4" ht="15" x14ac:dyDescent="0.35">
      <c r="B112" s="62"/>
      <c r="C112" s="62"/>
      <c r="D112" s="61"/>
    </row>
    <row r="113" spans="2:4" ht="15" x14ac:dyDescent="0.35">
      <c r="B113" s="62"/>
      <c r="C113" s="62"/>
      <c r="D113" s="61"/>
    </row>
    <row r="114" spans="2:4" ht="15" x14ac:dyDescent="0.35">
      <c r="B114" s="62"/>
      <c r="C114" s="62"/>
      <c r="D114" s="61"/>
    </row>
    <row r="115" spans="2:4" ht="15" x14ac:dyDescent="0.35">
      <c r="B115" s="62"/>
      <c r="C115" s="62"/>
      <c r="D115" s="61"/>
    </row>
    <row r="116" spans="2:4" ht="15" x14ac:dyDescent="0.35">
      <c r="B116" s="62"/>
      <c r="C116" s="62"/>
      <c r="D116" s="61"/>
    </row>
    <row r="117" spans="2:4" ht="15" x14ac:dyDescent="0.35">
      <c r="B117" s="62"/>
      <c r="C117" s="62"/>
      <c r="D117" s="61"/>
    </row>
    <row r="118" spans="2:4" ht="15" x14ac:dyDescent="0.35">
      <c r="B118" s="62"/>
      <c r="C118" s="62"/>
      <c r="D118" s="61"/>
    </row>
    <row r="119" spans="2:4" ht="15" x14ac:dyDescent="0.35">
      <c r="B119" s="62"/>
      <c r="C119" s="62"/>
      <c r="D119" s="61"/>
    </row>
    <row r="120" spans="2:4" ht="15" x14ac:dyDescent="0.35">
      <c r="B120" s="62"/>
      <c r="C120" s="62"/>
      <c r="D120" s="61"/>
    </row>
    <row r="121" spans="2:4" ht="15" x14ac:dyDescent="0.35">
      <c r="B121" s="62"/>
      <c r="C121" s="62"/>
      <c r="D121" s="61"/>
    </row>
    <row r="122" spans="2:4" ht="15" x14ac:dyDescent="0.35">
      <c r="B122" s="62"/>
      <c r="C122" s="62"/>
      <c r="D122" s="61"/>
    </row>
    <row r="123" spans="2:4" ht="15" x14ac:dyDescent="0.35">
      <c r="B123" s="62"/>
      <c r="C123" s="62"/>
      <c r="D123" s="61"/>
    </row>
    <row r="124" spans="2:4" ht="15" x14ac:dyDescent="0.35">
      <c r="B124" s="62"/>
      <c r="C124" s="62"/>
      <c r="D124" s="61"/>
    </row>
    <row r="125" spans="2:4" ht="15" x14ac:dyDescent="0.35">
      <c r="B125" s="62"/>
      <c r="C125" s="62"/>
      <c r="D125" s="61"/>
    </row>
    <row r="126" spans="2:4" ht="15" x14ac:dyDescent="0.35">
      <c r="B126" s="62"/>
      <c r="C126" s="62"/>
      <c r="D126" s="61"/>
    </row>
    <row r="127" spans="2:4" ht="15" x14ac:dyDescent="0.35">
      <c r="B127" s="62"/>
      <c r="C127" s="62"/>
      <c r="D127" s="61"/>
    </row>
    <row r="128" spans="2:4" ht="15" x14ac:dyDescent="0.35">
      <c r="B128" s="62"/>
      <c r="C128" s="62"/>
      <c r="D128" s="61"/>
    </row>
    <row r="129" spans="2:4" ht="15" x14ac:dyDescent="0.35">
      <c r="B129" s="62"/>
      <c r="C129" s="62"/>
      <c r="D129" s="61"/>
    </row>
    <row r="130" spans="2:4" ht="15" x14ac:dyDescent="0.35">
      <c r="B130" s="62"/>
      <c r="C130" s="62"/>
      <c r="D130" s="61"/>
    </row>
    <row r="131" spans="2:4" ht="15" x14ac:dyDescent="0.35">
      <c r="B131" s="62"/>
      <c r="C131" s="62"/>
      <c r="D131" s="61"/>
    </row>
    <row r="132" spans="2:4" ht="15" x14ac:dyDescent="0.35">
      <c r="B132" s="62"/>
      <c r="C132" s="62"/>
      <c r="D132" s="61"/>
    </row>
    <row r="133" spans="2:4" ht="15" x14ac:dyDescent="0.35">
      <c r="B133" s="62"/>
      <c r="C133" s="62"/>
      <c r="D133" s="61"/>
    </row>
    <row r="134" spans="2:4" ht="15" x14ac:dyDescent="0.35">
      <c r="B134" s="62"/>
      <c r="C134" s="62"/>
      <c r="D134" s="61"/>
    </row>
    <row r="135" spans="2:4" ht="15" x14ac:dyDescent="0.35">
      <c r="B135" s="62"/>
      <c r="C135" s="62"/>
      <c r="D135" s="61"/>
    </row>
    <row r="136" spans="2:4" ht="15" x14ac:dyDescent="0.35">
      <c r="B136" s="62"/>
      <c r="C136" s="62"/>
      <c r="D136" s="61"/>
    </row>
    <row r="137" spans="2:4" ht="15" x14ac:dyDescent="0.35">
      <c r="B137" s="62"/>
      <c r="C137" s="62"/>
      <c r="D137" s="61"/>
    </row>
    <row r="138" spans="2:4" ht="15" x14ac:dyDescent="0.35">
      <c r="B138" s="62"/>
      <c r="C138" s="62"/>
      <c r="D138" s="61"/>
    </row>
    <row r="139" spans="2:4" ht="15" x14ac:dyDescent="0.35">
      <c r="B139" s="62"/>
      <c r="C139" s="62"/>
      <c r="D139" s="61"/>
    </row>
    <row r="140" spans="2:4" ht="15" x14ac:dyDescent="0.35">
      <c r="B140" s="62"/>
      <c r="C140" s="62"/>
      <c r="D140" s="61"/>
    </row>
    <row r="141" spans="2:4" ht="15" x14ac:dyDescent="0.35">
      <c r="B141" s="62"/>
      <c r="C141" s="62"/>
      <c r="D141" s="61"/>
    </row>
    <row r="142" spans="2:4" ht="15" x14ac:dyDescent="0.35">
      <c r="B142" s="62"/>
      <c r="C142" s="62"/>
      <c r="D142" s="61"/>
    </row>
    <row r="143" spans="2:4" ht="15" x14ac:dyDescent="0.35">
      <c r="B143" s="62"/>
      <c r="C143" s="62"/>
      <c r="D143" s="61"/>
    </row>
    <row r="144" spans="2:4" ht="15" x14ac:dyDescent="0.35">
      <c r="B144" s="62"/>
      <c r="C144" s="62"/>
      <c r="D144" s="61"/>
    </row>
    <row r="145" spans="2:4" ht="15" x14ac:dyDescent="0.35">
      <c r="B145" s="62"/>
      <c r="C145" s="62"/>
      <c r="D145" s="61"/>
    </row>
    <row r="146" spans="2:4" ht="15" x14ac:dyDescent="0.35">
      <c r="B146" s="62"/>
      <c r="C146" s="62"/>
      <c r="D146" s="61"/>
    </row>
    <row r="147" spans="2:4" ht="15" x14ac:dyDescent="0.35">
      <c r="B147" s="62"/>
      <c r="C147" s="62"/>
      <c r="D147" s="61"/>
    </row>
    <row r="148" spans="2:4" ht="15" x14ac:dyDescent="0.35">
      <c r="B148" s="62"/>
      <c r="C148" s="62"/>
      <c r="D148" s="61"/>
    </row>
    <row r="149" spans="2:4" ht="15" x14ac:dyDescent="0.35">
      <c r="B149" s="62"/>
      <c r="C149" s="62"/>
      <c r="D149" s="61"/>
    </row>
    <row r="150" spans="2:4" ht="15" x14ac:dyDescent="0.35">
      <c r="B150" s="62"/>
      <c r="C150" s="62"/>
      <c r="D150" s="61"/>
    </row>
    <row r="151" spans="2:4" ht="15" x14ac:dyDescent="0.35">
      <c r="B151" s="62"/>
      <c r="C151" s="62"/>
      <c r="D151" s="61"/>
    </row>
    <row r="152" spans="2:4" ht="15" x14ac:dyDescent="0.35">
      <c r="B152" s="62"/>
      <c r="C152" s="62"/>
      <c r="D152" s="61"/>
    </row>
    <row r="153" spans="2:4" ht="15" x14ac:dyDescent="0.35">
      <c r="B153" s="62"/>
      <c r="C153" s="62"/>
      <c r="D153" s="61"/>
    </row>
    <row r="154" spans="2:4" ht="15" x14ac:dyDescent="0.35">
      <c r="B154" s="62"/>
      <c r="C154" s="62"/>
      <c r="D154" s="61"/>
    </row>
    <row r="155" spans="2:4" ht="15" x14ac:dyDescent="0.35">
      <c r="B155" s="62"/>
      <c r="C155" s="62"/>
      <c r="D155" s="61"/>
    </row>
    <row r="156" spans="2:4" ht="15" x14ac:dyDescent="0.35">
      <c r="B156" s="62"/>
      <c r="C156" s="62"/>
      <c r="D156" s="61"/>
    </row>
    <row r="157" spans="2:4" ht="15" x14ac:dyDescent="0.35">
      <c r="B157" s="62"/>
      <c r="C157" s="62"/>
      <c r="D157" s="61"/>
    </row>
    <row r="158" spans="2:4" ht="15" x14ac:dyDescent="0.35">
      <c r="B158" s="62"/>
      <c r="C158" s="62"/>
      <c r="D158" s="61"/>
    </row>
    <row r="159" spans="2:4" ht="15" x14ac:dyDescent="0.35">
      <c r="B159" s="62"/>
      <c r="C159" s="62"/>
      <c r="D159" s="61"/>
    </row>
    <row r="160" spans="2:4" ht="15" x14ac:dyDescent="0.35">
      <c r="B160" s="62"/>
      <c r="C160" s="62"/>
      <c r="D160" s="61"/>
    </row>
    <row r="161" spans="2:4" ht="15" x14ac:dyDescent="0.35">
      <c r="B161" s="62"/>
      <c r="C161" s="62"/>
      <c r="D161" s="61"/>
    </row>
    <row r="162" spans="2:4" ht="15" x14ac:dyDescent="0.35">
      <c r="B162" s="62"/>
      <c r="C162" s="62"/>
      <c r="D162" s="61"/>
    </row>
    <row r="163" spans="2:4" ht="15" x14ac:dyDescent="0.35">
      <c r="B163" s="62"/>
      <c r="C163" s="62"/>
      <c r="D163" s="61"/>
    </row>
    <row r="164" spans="2:4" ht="15" x14ac:dyDescent="0.35">
      <c r="B164" s="62"/>
      <c r="C164" s="62"/>
      <c r="D164" s="61"/>
    </row>
    <row r="165" spans="2:4" ht="15" x14ac:dyDescent="0.35">
      <c r="B165" s="62"/>
      <c r="C165" s="62"/>
      <c r="D165" s="61"/>
    </row>
    <row r="166" spans="2:4" ht="15" x14ac:dyDescent="0.35">
      <c r="B166" s="62"/>
      <c r="C166" s="62"/>
      <c r="D166" s="61"/>
    </row>
    <row r="167" spans="2:4" ht="15" x14ac:dyDescent="0.35">
      <c r="B167" s="62"/>
      <c r="C167" s="62"/>
      <c r="D167" s="61"/>
    </row>
    <row r="168" spans="2:4" ht="15" x14ac:dyDescent="0.35">
      <c r="B168" s="62"/>
      <c r="C168" s="62"/>
      <c r="D168" s="61"/>
    </row>
    <row r="169" spans="2:4" ht="15" x14ac:dyDescent="0.35">
      <c r="B169" s="62"/>
      <c r="C169" s="62"/>
      <c r="D169" s="61"/>
    </row>
    <row r="170" spans="2:4" ht="15" x14ac:dyDescent="0.35">
      <c r="B170" s="62"/>
      <c r="C170" s="62"/>
      <c r="D170" s="61"/>
    </row>
    <row r="171" spans="2:4" ht="15" x14ac:dyDescent="0.35">
      <c r="B171" s="62"/>
      <c r="C171" s="62"/>
      <c r="D171" s="61"/>
    </row>
    <row r="172" spans="2:4" ht="15" x14ac:dyDescent="0.35">
      <c r="B172" s="62"/>
      <c r="C172" s="62"/>
      <c r="D172" s="61"/>
    </row>
    <row r="173" spans="2:4" ht="15" x14ac:dyDescent="0.35">
      <c r="B173" s="62"/>
      <c r="C173" s="62"/>
      <c r="D173" s="61"/>
    </row>
    <row r="174" spans="2:4" ht="15" x14ac:dyDescent="0.35">
      <c r="B174" s="62"/>
      <c r="C174" s="62"/>
      <c r="D174" s="61"/>
    </row>
    <row r="175" spans="2:4" ht="15" x14ac:dyDescent="0.35">
      <c r="B175" s="62"/>
      <c r="C175" s="62"/>
      <c r="D175" s="61"/>
    </row>
    <row r="176" spans="2:4" ht="15" x14ac:dyDescent="0.35">
      <c r="B176" s="62"/>
      <c r="C176" s="62"/>
      <c r="D176" s="61"/>
    </row>
    <row r="177" spans="2:4" ht="15" x14ac:dyDescent="0.35">
      <c r="B177" s="62"/>
      <c r="C177" s="62"/>
      <c r="D177" s="61"/>
    </row>
    <row r="178" spans="2:4" ht="15" x14ac:dyDescent="0.35">
      <c r="B178" s="62"/>
      <c r="C178" s="62"/>
      <c r="D178" s="61"/>
    </row>
    <row r="179" spans="2:4" ht="15" x14ac:dyDescent="0.35">
      <c r="B179" s="62"/>
      <c r="C179" s="62"/>
      <c r="D179" s="61"/>
    </row>
    <row r="180" spans="2:4" ht="15" x14ac:dyDescent="0.35">
      <c r="B180" s="62"/>
      <c r="C180" s="62"/>
      <c r="D180" s="61"/>
    </row>
    <row r="181" spans="2:4" ht="15" x14ac:dyDescent="0.35">
      <c r="B181" s="62"/>
      <c r="C181" s="62"/>
      <c r="D181" s="61"/>
    </row>
    <row r="182" spans="2:4" ht="15" x14ac:dyDescent="0.35">
      <c r="B182" s="62"/>
      <c r="C182" s="62"/>
      <c r="D182" s="61"/>
    </row>
    <row r="183" spans="2:4" ht="15" x14ac:dyDescent="0.35">
      <c r="B183" s="62"/>
      <c r="C183" s="62"/>
      <c r="D183" s="61"/>
    </row>
    <row r="184" spans="2:4" ht="15" x14ac:dyDescent="0.35">
      <c r="B184" s="62"/>
      <c r="C184" s="62"/>
      <c r="D184" s="61"/>
    </row>
    <row r="185" spans="2:4" ht="15" x14ac:dyDescent="0.35">
      <c r="B185" s="62"/>
      <c r="C185" s="62"/>
      <c r="D185" s="61"/>
    </row>
    <row r="186" spans="2:4" ht="15" x14ac:dyDescent="0.35">
      <c r="B186" s="62"/>
      <c r="C186" s="62"/>
      <c r="D186" s="61"/>
    </row>
    <row r="187" spans="2:4" ht="15" x14ac:dyDescent="0.35">
      <c r="B187" s="62"/>
      <c r="C187" s="62"/>
      <c r="D187" s="61"/>
    </row>
    <row r="188" spans="2:4" ht="15" x14ac:dyDescent="0.35">
      <c r="B188" s="62"/>
      <c r="C188" s="62"/>
      <c r="D188" s="61"/>
    </row>
    <row r="189" spans="2:4" ht="15" x14ac:dyDescent="0.35">
      <c r="B189" s="62"/>
      <c r="C189" s="62"/>
      <c r="D189" s="61"/>
    </row>
    <row r="190" spans="2:4" ht="15" x14ac:dyDescent="0.35">
      <c r="B190" s="62"/>
      <c r="C190" s="62"/>
      <c r="D190" s="61"/>
    </row>
    <row r="191" spans="2:4" ht="15" x14ac:dyDescent="0.35">
      <c r="B191" s="62"/>
      <c r="C191" s="62"/>
      <c r="D191" s="61"/>
    </row>
    <row r="192" spans="2:4" ht="15" x14ac:dyDescent="0.35">
      <c r="B192" s="62"/>
      <c r="C192" s="62"/>
      <c r="D192" s="61"/>
    </row>
    <row r="193" spans="2:4" ht="15" x14ac:dyDescent="0.35">
      <c r="B193" s="62"/>
      <c r="C193" s="62"/>
      <c r="D193" s="61"/>
    </row>
    <row r="194" spans="2:4" ht="15" x14ac:dyDescent="0.35">
      <c r="B194" s="62"/>
      <c r="C194" s="62"/>
      <c r="D194" s="61"/>
    </row>
    <row r="195" spans="2:4" ht="15" x14ac:dyDescent="0.35">
      <c r="B195" s="62"/>
      <c r="C195" s="62"/>
      <c r="D195" s="61"/>
    </row>
    <row r="196" spans="2:4" ht="15" x14ac:dyDescent="0.35">
      <c r="B196" s="62"/>
      <c r="C196" s="62"/>
      <c r="D196" s="61"/>
    </row>
    <row r="197" spans="2:4" ht="15" x14ac:dyDescent="0.35">
      <c r="B197" s="62"/>
      <c r="C197" s="62"/>
      <c r="D197" s="61"/>
    </row>
    <row r="198" spans="2:4" ht="15" x14ac:dyDescent="0.35">
      <c r="B198" s="62"/>
      <c r="C198" s="62"/>
      <c r="D198" s="61"/>
    </row>
    <row r="199" spans="2:4" ht="15" x14ac:dyDescent="0.35">
      <c r="B199" s="62"/>
      <c r="C199" s="62"/>
      <c r="D199" s="61"/>
    </row>
    <row r="200" spans="2:4" ht="15" x14ac:dyDescent="0.35">
      <c r="B200" s="62"/>
      <c r="C200" s="62"/>
      <c r="D200" s="61"/>
    </row>
    <row r="201" spans="2:4" ht="15" x14ac:dyDescent="0.35">
      <c r="B201" s="62"/>
      <c r="C201" s="62"/>
      <c r="D201" s="61"/>
    </row>
    <row r="202" spans="2:4" ht="15" x14ac:dyDescent="0.35">
      <c r="B202" s="62"/>
      <c r="C202" s="62"/>
      <c r="D202" s="61"/>
    </row>
    <row r="203" spans="2:4" ht="15" x14ac:dyDescent="0.35">
      <c r="B203" s="62"/>
      <c r="C203" s="62"/>
      <c r="D203" s="61"/>
    </row>
    <row r="204" spans="2:4" ht="15" x14ac:dyDescent="0.35">
      <c r="B204" s="62"/>
      <c r="C204" s="62"/>
      <c r="D204" s="61"/>
    </row>
    <row r="205" spans="2:4" ht="15" x14ac:dyDescent="0.35">
      <c r="B205" s="62"/>
      <c r="C205" s="62"/>
      <c r="D205" s="61"/>
    </row>
    <row r="206" spans="2:4" ht="15" x14ac:dyDescent="0.35">
      <c r="B206" s="62"/>
      <c r="C206" s="62"/>
      <c r="D206" s="61"/>
    </row>
    <row r="207" spans="2:4" ht="15" x14ac:dyDescent="0.35">
      <c r="B207" s="62"/>
      <c r="C207" s="62"/>
      <c r="D207" s="61"/>
    </row>
    <row r="208" spans="2:4" ht="15" x14ac:dyDescent="0.35">
      <c r="B208" s="62"/>
      <c r="C208" s="62"/>
      <c r="D208" s="61"/>
    </row>
    <row r="209" spans="2:4" ht="15" x14ac:dyDescent="0.35">
      <c r="B209" s="62"/>
      <c r="C209" s="62"/>
      <c r="D209" s="61"/>
    </row>
    <row r="210" spans="2:4" ht="15" x14ac:dyDescent="0.35">
      <c r="B210" s="62"/>
      <c r="C210" s="62"/>
      <c r="D210" s="61"/>
    </row>
    <row r="211" spans="2:4" ht="15" x14ac:dyDescent="0.35">
      <c r="B211" s="62"/>
      <c r="C211" s="62"/>
      <c r="D211" s="61"/>
    </row>
    <row r="212" spans="2:4" ht="15" x14ac:dyDescent="0.35">
      <c r="B212" s="62"/>
      <c r="C212" s="62"/>
      <c r="D212" s="61"/>
    </row>
    <row r="213" spans="2:4" ht="15" x14ac:dyDescent="0.35">
      <c r="B213" s="62"/>
      <c r="C213" s="62"/>
      <c r="D213" s="61"/>
    </row>
    <row r="214" spans="2:4" ht="15" x14ac:dyDescent="0.35">
      <c r="B214" s="62"/>
      <c r="C214" s="62"/>
      <c r="D214" s="61"/>
    </row>
    <row r="215" spans="2:4" ht="15" x14ac:dyDescent="0.35">
      <c r="B215" s="62"/>
      <c r="C215" s="62"/>
      <c r="D215" s="61"/>
    </row>
    <row r="216" spans="2:4" ht="15" x14ac:dyDescent="0.35">
      <c r="B216" s="62"/>
      <c r="C216" s="62"/>
      <c r="D216" s="61"/>
    </row>
    <row r="217" spans="2:4" ht="15" x14ac:dyDescent="0.35">
      <c r="B217" s="62"/>
      <c r="C217" s="62"/>
      <c r="D217" s="61"/>
    </row>
    <row r="218" spans="2:4" ht="15" x14ac:dyDescent="0.35">
      <c r="B218" s="62"/>
      <c r="C218" s="62"/>
      <c r="D218" s="61"/>
    </row>
    <row r="219" spans="2:4" ht="15" x14ac:dyDescent="0.35">
      <c r="B219" s="62"/>
      <c r="C219" s="62"/>
      <c r="D219" s="61"/>
    </row>
    <row r="220" spans="2:4" ht="15" x14ac:dyDescent="0.35">
      <c r="B220" s="62"/>
      <c r="C220" s="62"/>
      <c r="D220" s="61"/>
    </row>
    <row r="221" spans="2:4" ht="15" x14ac:dyDescent="0.35">
      <c r="B221" s="62"/>
      <c r="C221" s="62"/>
      <c r="D221" s="61"/>
    </row>
    <row r="222" spans="2:4" ht="15" x14ac:dyDescent="0.35">
      <c r="B222" s="62"/>
      <c r="C222" s="62"/>
      <c r="D222" s="61"/>
    </row>
    <row r="223" spans="2:4" ht="15" x14ac:dyDescent="0.35">
      <c r="B223" s="62"/>
      <c r="C223" s="62"/>
      <c r="D223" s="61"/>
    </row>
    <row r="224" spans="2:4" ht="15" x14ac:dyDescent="0.35">
      <c r="B224" s="62"/>
      <c r="C224" s="62"/>
      <c r="D224" s="61"/>
    </row>
    <row r="225" spans="2:4" ht="15" x14ac:dyDescent="0.35">
      <c r="B225" s="62"/>
      <c r="C225" s="62"/>
      <c r="D225" s="61"/>
    </row>
    <row r="226" spans="2:4" ht="15" x14ac:dyDescent="0.35">
      <c r="B226" s="62"/>
      <c r="C226" s="62"/>
      <c r="D226" s="61"/>
    </row>
    <row r="227" spans="2:4" ht="15" x14ac:dyDescent="0.35">
      <c r="B227" s="62"/>
      <c r="C227" s="62"/>
      <c r="D227" s="61"/>
    </row>
    <row r="228" spans="2:4" ht="15" x14ac:dyDescent="0.35">
      <c r="B228" s="62"/>
      <c r="C228" s="62"/>
      <c r="D228" s="61"/>
    </row>
    <row r="229" spans="2:4" ht="15" x14ac:dyDescent="0.35">
      <c r="B229" s="62"/>
      <c r="C229" s="62"/>
      <c r="D229" s="61"/>
    </row>
    <row r="230" spans="2:4" ht="15" x14ac:dyDescent="0.35">
      <c r="B230" s="62"/>
      <c r="C230" s="62"/>
      <c r="D230" s="61"/>
    </row>
    <row r="231" spans="2:4" ht="15" x14ac:dyDescent="0.35">
      <c r="B231" s="62"/>
      <c r="C231" s="62"/>
      <c r="D231" s="61"/>
    </row>
    <row r="232" spans="2:4" ht="15" x14ac:dyDescent="0.35">
      <c r="B232" s="62"/>
      <c r="C232" s="62"/>
      <c r="D232" s="61"/>
    </row>
    <row r="233" spans="2:4" ht="15" x14ac:dyDescent="0.35">
      <c r="B233" s="62"/>
      <c r="C233" s="62"/>
      <c r="D233" s="61"/>
    </row>
    <row r="234" spans="2:4" ht="15" x14ac:dyDescent="0.35">
      <c r="B234" s="62"/>
      <c r="C234" s="62"/>
      <c r="D234" s="61"/>
    </row>
    <row r="235" spans="2:4" ht="15" x14ac:dyDescent="0.35">
      <c r="B235" s="62"/>
      <c r="C235" s="62"/>
      <c r="D235" s="61"/>
    </row>
    <row r="236" spans="2:4" ht="15" x14ac:dyDescent="0.35">
      <c r="B236" s="62"/>
      <c r="C236" s="62"/>
      <c r="D236" s="61"/>
    </row>
    <row r="237" spans="2:4" ht="15" x14ac:dyDescent="0.35">
      <c r="B237" s="62"/>
      <c r="C237" s="62"/>
      <c r="D237" s="61"/>
    </row>
    <row r="238" spans="2:4" ht="15" x14ac:dyDescent="0.35">
      <c r="B238" s="62"/>
      <c r="C238" s="62"/>
      <c r="D238" s="61"/>
    </row>
    <row r="239" spans="2:4" ht="15" x14ac:dyDescent="0.35">
      <c r="B239" s="62"/>
      <c r="C239" s="62"/>
      <c r="D239" s="61"/>
    </row>
    <row r="240" spans="2:4" ht="15" x14ac:dyDescent="0.35">
      <c r="B240" s="62"/>
      <c r="C240" s="62"/>
      <c r="D240" s="61"/>
    </row>
    <row r="241" spans="2:4" ht="15" x14ac:dyDescent="0.35">
      <c r="B241" s="62"/>
      <c r="C241" s="62"/>
      <c r="D241" s="61"/>
    </row>
    <row r="242" spans="2:4" ht="15" x14ac:dyDescent="0.35">
      <c r="B242" s="62"/>
      <c r="C242" s="62"/>
      <c r="D242" s="61"/>
    </row>
    <row r="243" spans="2:4" ht="15" x14ac:dyDescent="0.35">
      <c r="B243" s="62"/>
      <c r="C243" s="62"/>
      <c r="D243" s="61"/>
    </row>
    <row r="244" spans="2:4" ht="15" x14ac:dyDescent="0.35">
      <c r="B244" s="62"/>
      <c r="C244" s="62"/>
      <c r="D244" s="61"/>
    </row>
    <row r="245" spans="2:4" ht="15" x14ac:dyDescent="0.35">
      <c r="B245" s="62"/>
      <c r="C245" s="62"/>
      <c r="D245" s="61"/>
    </row>
    <row r="246" spans="2:4" ht="15" x14ac:dyDescent="0.35">
      <c r="B246" s="62"/>
      <c r="C246" s="62"/>
      <c r="D246" s="61"/>
    </row>
    <row r="247" spans="2:4" ht="15" x14ac:dyDescent="0.35">
      <c r="B247" s="62"/>
      <c r="C247" s="62"/>
      <c r="D247" s="61"/>
    </row>
    <row r="248" spans="2:4" ht="15" x14ac:dyDescent="0.35">
      <c r="B248" s="62"/>
      <c r="C248" s="62"/>
      <c r="D248" s="61"/>
    </row>
    <row r="249" spans="2:4" ht="15" x14ac:dyDescent="0.35">
      <c r="B249" s="62"/>
      <c r="C249" s="62"/>
      <c r="D249" s="61"/>
    </row>
    <row r="250" spans="2:4" ht="15" x14ac:dyDescent="0.35">
      <c r="B250" s="62"/>
      <c r="C250" s="62"/>
      <c r="D250" s="61"/>
    </row>
    <row r="251" spans="2:4" ht="15" x14ac:dyDescent="0.35">
      <c r="B251" s="62"/>
      <c r="C251" s="62"/>
      <c r="D251" s="61"/>
    </row>
    <row r="252" spans="2:4" ht="15" x14ac:dyDescent="0.35">
      <c r="B252" s="62"/>
      <c r="C252" s="62"/>
      <c r="D252" s="61"/>
    </row>
    <row r="253" spans="2:4" ht="15" x14ac:dyDescent="0.35">
      <c r="B253" s="62"/>
      <c r="C253" s="62"/>
      <c r="D253" s="61"/>
    </row>
    <row r="254" spans="2:4" ht="15" x14ac:dyDescent="0.35">
      <c r="B254" s="62"/>
      <c r="C254" s="62"/>
      <c r="D254" s="61"/>
    </row>
    <row r="255" spans="2:4" ht="15" x14ac:dyDescent="0.35">
      <c r="B255" s="62"/>
      <c r="C255" s="62"/>
      <c r="D255" s="61"/>
    </row>
    <row r="256" spans="2:4" ht="15" x14ac:dyDescent="0.35">
      <c r="B256" s="62"/>
      <c r="C256" s="62"/>
      <c r="D256" s="61"/>
    </row>
    <row r="257" spans="2:4" ht="15" x14ac:dyDescent="0.35">
      <c r="B257" s="62"/>
      <c r="C257" s="62"/>
      <c r="D257" s="61"/>
    </row>
    <row r="258" spans="2:4" ht="15" x14ac:dyDescent="0.35">
      <c r="B258" s="62"/>
      <c r="C258" s="62"/>
      <c r="D258" s="61"/>
    </row>
    <row r="259" spans="2:4" ht="15" x14ac:dyDescent="0.35">
      <c r="B259" s="62"/>
      <c r="C259" s="62"/>
      <c r="D259" s="61"/>
    </row>
    <row r="260" spans="2:4" ht="15" x14ac:dyDescent="0.35">
      <c r="B260" s="62"/>
      <c r="C260" s="62"/>
      <c r="D260" s="61"/>
    </row>
    <row r="261" spans="2:4" ht="15" x14ac:dyDescent="0.35">
      <c r="B261" s="62"/>
      <c r="C261" s="62"/>
      <c r="D261" s="61"/>
    </row>
    <row r="262" spans="2:4" ht="15" x14ac:dyDescent="0.35">
      <c r="B262" s="62"/>
      <c r="C262" s="62"/>
      <c r="D262" s="61"/>
    </row>
    <row r="263" spans="2:4" ht="15" x14ac:dyDescent="0.35">
      <c r="B263" s="62"/>
      <c r="C263" s="62"/>
      <c r="D263" s="61"/>
    </row>
    <row r="264" spans="2:4" ht="15" x14ac:dyDescent="0.35">
      <c r="B264" s="62"/>
      <c r="C264" s="62"/>
      <c r="D264" s="61"/>
    </row>
    <row r="265" spans="2:4" ht="15" x14ac:dyDescent="0.35">
      <c r="B265" s="62"/>
      <c r="C265" s="62"/>
      <c r="D265" s="61"/>
    </row>
    <row r="266" spans="2:4" ht="15" x14ac:dyDescent="0.35">
      <c r="B266" s="62"/>
      <c r="C266" s="62"/>
      <c r="D266" s="61"/>
    </row>
    <row r="267" spans="2:4" ht="15" x14ac:dyDescent="0.35">
      <c r="B267" s="62"/>
      <c r="C267" s="62"/>
      <c r="D267" s="61"/>
    </row>
    <row r="268" spans="2:4" ht="15" x14ac:dyDescent="0.35">
      <c r="B268" s="62"/>
      <c r="C268" s="62"/>
      <c r="D268" s="61"/>
    </row>
    <row r="269" spans="2:4" ht="15" x14ac:dyDescent="0.35">
      <c r="B269" s="62"/>
      <c r="C269" s="62"/>
      <c r="D269" s="61"/>
    </row>
    <row r="270" spans="2:4" ht="15" x14ac:dyDescent="0.35">
      <c r="B270" s="62"/>
      <c r="C270" s="62"/>
      <c r="D270" s="61"/>
    </row>
    <row r="271" spans="2:4" ht="15" x14ac:dyDescent="0.35">
      <c r="B271" s="62"/>
      <c r="C271" s="62"/>
      <c r="D271" s="61"/>
    </row>
    <row r="272" spans="2:4" ht="15" x14ac:dyDescent="0.35">
      <c r="B272" s="62"/>
      <c r="C272" s="62"/>
      <c r="D272" s="61"/>
    </row>
    <row r="273" spans="2:4" ht="15" x14ac:dyDescent="0.35">
      <c r="B273" s="62"/>
      <c r="C273" s="62"/>
      <c r="D273" s="61"/>
    </row>
    <row r="274" spans="2:4" ht="15" x14ac:dyDescent="0.35">
      <c r="B274" s="62"/>
      <c r="C274" s="62"/>
      <c r="D274" s="61"/>
    </row>
    <row r="275" spans="2:4" ht="15" x14ac:dyDescent="0.35">
      <c r="B275" s="62"/>
      <c r="C275" s="62"/>
      <c r="D275" s="61"/>
    </row>
    <row r="276" spans="2:4" ht="15" x14ac:dyDescent="0.35">
      <c r="B276" s="62"/>
      <c r="C276" s="62"/>
      <c r="D276" s="61"/>
    </row>
    <row r="277" spans="2:4" ht="15" x14ac:dyDescent="0.35">
      <c r="B277" s="62"/>
      <c r="C277" s="62"/>
      <c r="D277" s="61"/>
    </row>
    <row r="278" spans="2:4" ht="15" x14ac:dyDescent="0.35">
      <c r="B278" s="62"/>
      <c r="C278" s="62"/>
      <c r="D278" s="61"/>
    </row>
    <row r="279" spans="2:4" ht="15" x14ac:dyDescent="0.35">
      <c r="B279" s="62"/>
      <c r="C279" s="62"/>
      <c r="D279" s="61"/>
    </row>
    <row r="280" spans="2:4" ht="15" x14ac:dyDescent="0.35">
      <c r="B280" s="62"/>
      <c r="C280" s="62"/>
      <c r="D280" s="61"/>
    </row>
    <row r="281" spans="2:4" ht="15" x14ac:dyDescent="0.35">
      <c r="B281" s="62"/>
      <c r="C281" s="62"/>
      <c r="D281" s="61"/>
    </row>
    <row r="282" spans="2:4" ht="15" x14ac:dyDescent="0.35">
      <c r="B282" s="62"/>
      <c r="C282" s="62"/>
      <c r="D282" s="61"/>
    </row>
    <row r="283" spans="2:4" ht="15" x14ac:dyDescent="0.35">
      <c r="B283" s="62"/>
      <c r="C283" s="62"/>
      <c r="D283" s="61"/>
    </row>
    <row r="284" spans="2:4" ht="15" x14ac:dyDescent="0.35">
      <c r="B284" s="62"/>
      <c r="C284" s="62"/>
      <c r="D284" s="61"/>
    </row>
    <row r="285" spans="2:4" ht="15" x14ac:dyDescent="0.35">
      <c r="B285" s="62"/>
      <c r="C285" s="62"/>
      <c r="D285" s="61"/>
    </row>
    <row r="286" spans="2:4" ht="15" x14ac:dyDescent="0.35">
      <c r="B286" s="62"/>
      <c r="C286" s="62"/>
      <c r="D286" s="61"/>
    </row>
    <row r="287" spans="2:4" ht="15" x14ac:dyDescent="0.35">
      <c r="B287" s="62"/>
      <c r="C287" s="62"/>
      <c r="D287" s="61"/>
    </row>
    <row r="288" spans="2:4" ht="15" x14ac:dyDescent="0.35">
      <c r="B288" s="62"/>
      <c r="C288" s="62"/>
      <c r="D288" s="61"/>
    </row>
    <row r="289" spans="2:4" ht="15" x14ac:dyDescent="0.35">
      <c r="B289" s="62"/>
      <c r="C289" s="62"/>
      <c r="D289" s="61"/>
    </row>
    <row r="290" spans="2:4" ht="15" x14ac:dyDescent="0.35">
      <c r="B290" s="62"/>
      <c r="C290" s="62"/>
      <c r="D290" s="61"/>
    </row>
    <row r="291" spans="2:4" ht="15" x14ac:dyDescent="0.35">
      <c r="B291" s="62"/>
      <c r="C291" s="62"/>
      <c r="D291" s="61"/>
    </row>
    <row r="292" spans="2:4" ht="15" x14ac:dyDescent="0.35">
      <c r="B292" s="62"/>
      <c r="C292" s="62"/>
      <c r="D292" s="61"/>
    </row>
    <row r="293" spans="2:4" ht="15" x14ac:dyDescent="0.35">
      <c r="B293" s="62"/>
      <c r="C293" s="62"/>
      <c r="D293" s="61"/>
    </row>
    <row r="294" spans="2:4" ht="15" x14ac:dyDescent="0.35">
      <c r="B294" s="62"/>
      <c r="C294" s="62"/>
      <c r="D294" s="61"/>
    </row>
    <row r="295" spans="2:4" ht="15" x14ac:dyDescent="0.35">
      <c r="B295" s="62"/>
      <c r="C295" s="62"/>
      <c r="D295" s="61"/>
    </row>
    <row r="296" spans="2:4" ht="15" x14ac:dyDescent="0.35">
      <c r="B296" s="62"/>
      <c r="C296" s="62"/>
      <c r="D296" s="61"/>
    </row>
    <row r="297" spans="2:4" ht="15" x14ac:dyDescent="0.35">
      <c r="B297" s="62"/>
      <c r="C297" s="62"/>
      <c r="D297" s="61"/>
    </row>
    <row r="298" spans="2:4" ht="15" x14ac:dyDescent="0.35">
      <c r="B298" s="62"/>
      <c r="C298" s="62"/>
      <c r="D298" s="61"/>
    </row>
    <row r="299" spans="2:4" ht="15" x14ac:dyDescent="0.35">
      <c r="B299" s="62"/>
      <c r="C299" s="62"/>
      <c r="D299" s="61"/>
    </row>
    <row r="300" spans="2:4" ht="15" x14ac:dyDescent="0.35">
      <c r="B300" s="62"/>
      <c r="C300" s="62"/>
      <c r="D300" s="61"/>
    </row>
    <row r="301" spans="2:4" ht="15" x14ac:dyDescent="0.35">
      <c r="B301" s="62"/>
      <c r="C301" s="62"/>
      <c r="D301" s="61"/>
    </row>
    <row r="302" spans="2:4" ht="15" x14ac:dyDescent="0.35">
      <c r="B302" s="62"/>
      <c r="C302" s="62"/>
      <c r="D302" s="61"/>
    </row>
    <row r="303" spans="2:4" ht="15" x14ac:dyDescent="0.35">
      <c r="B303" s="62"/>
      <c r="C303" s="62"/>
      <c r="D303" s="61"/>
    </row>
    <row r="304" spans="2:4" ht="15" x14ac:dyDescent="0.35">
      <c r="B304" s="62"/>
      <c r="C304" s="62"/>
      <c r="D304" s="61"/>
    </row>
    <row r="305" spans="2:4" ht="15" x14ac:dyDescent="0.35">
      <c r="B305" s="62"/>
      <c r="C305" s="62"/>
      <c r="D305" s="61"/>
    </row>
    <row r="306" spans="2:4" ht="15" x14ac:dyDescent="0.35">
      <c r="B306" s="62"/>
      <c r="C306" s="62"/>
      <c r="D306" s="61"/>
    </row>
    <row r="307" spans="2:4" ht="15" x14ac:dyDescent="0.35">
      <c r="B307" s="62"/>
      <c r="C307" s="62"/>
      <c r="D307" s="61"/>
    </row>
    <row r="308" spans="2:4" ht="15" x14ac:dyDescent="0.35">
      <c r="B308" s="62"/>
      <c r="C308" s="62"/>
      <c r="D308" s="61"/>
    </row>
    <row r="309" spans="2:4" ht="15" x14ac:dyDescent="0.35">
      <c r="B309" s="62"/>
      <c r="C309" s="62"/>
      <c r="D309" s="61"/>
    </row>
    <row r="310" spans="2:4" ht="15" x14ac:dyDescent="0.35">
      <c r="B310" s="62"/>
      <c r="C310" s="62"/>
      <c r="D310" s="61"/>
    </row>
    <row r="311" spans="2:4" ht="15" x14ac:dyDescent="0.35">
      <c r="B311" s="62"/>
      <c r="C311" s="62"/>
      <c r="D311" s="61"/>
    </row>
    <row r="312" spans="2:4" ht="15" x14ac:dyDescent="0.35">
      <c r="B312" s="62"/>
      <c r="C312" s="62"/>
      <c r="D312" s="61"/>
    </row>
    <row r="313" spans="2:4" ht="15" x14ac:dyDescent="0.35">
      <c r="B313" s="62"/>
      <c r="C313" s="62"/>
      <c r="D313" s="61"/>
    </row>
    <row r="314" spans="2:4" ht="15" x14ac:dyDescent="0.35">
      <c r="B314" s="62"/>
      <c r="C314" s="62"/>
      <c r="D314" s="61"/>
    </row>
    <row r="315" spans="2:4" ht="15" x14ac:dyDescent="0.35">
      <c r="B315" s="62"/>
      <c r="C315" s="62"/>
      <c r="D315" s="61"/>
    </row>
    <row r="316" spans="2:4" ht="15" x14ac:dyDescent="0.35">
      <c r="B316" s="62"/>
      <c r="C316" s="62"/>
      <c r="D316" s="61"/>
    </row>
    <row r="317" spans="2:4" ht="15" x14ac:dyDescent="0.35">
      <c r="B317" s="62"/>
      <c r="C317" s="62"/>
      <c r="D317" s="61"/>
    </row>
    <row r="318" spans="2:4" ht="15" x14ac:dyDescent="0.35">
      <c r="B318" s="62"/>
      <c r="C318" s="62"/>
      <c r="D318" s="61"/>
    </row>
    <row r="319" spans="2:4" ht="15" x14ac:dyDescent="0.35">
      <c r="B319" s="62"/>
      <c r="C319" s="62"/>
      <c r="D319" s="61"/>
    </row>
    <row r="320" spans="2:4" ht="15" x14ac:dyDescent="0.35">
      <c r="B320" s="62"/>
      <c r="C320" s="62"/>
      <c r="D320" s="61"/>
    </row>
    <row r="321" spans="2:4" ht="15" x14ac:dyDescent="0.35">
      <c r="B321" s="62"/>
      <c r="C321" s="62"/>
      <c r="D321" s="61"/>
    </row>
    <row r="322" spans="2:4" ht="15" x14ac:dyDescent="0.35">
      <c r="B322" s="62"/>
      <c r="C322" s="62"/>
      <c r="D322" s="61"/>
    </row>
    <row r="323" spans="2:4" ht="15" x14ac:dyDescent="0.35">
      <c r="B323" s="62"/>
      <c r="C323" s="62"/>
      <c r="D323" s="61"/>
    </row>
    <row r="324" spans="2:4" ht="15" x14ac:dyDescent="0.35">
      <c r="B324" s="62"/>
      <c r="C324" s="62"/>
      <c r="D324" s="61"/>
    </row>
    <row r="325" spans="2:4" ht="15" x14ac:dyDescent="0.35">
      <c r="B325" s="62"/>
      <c r="C325" s="62"/>
      <c r="D325" s="61"/>
    </row>
    <row r="326" spans="2:4" ht="15" x14ac:dyDescent="0.35">
      <c r="B326" s="62"/>
      <c r="C326" s="62"/>
      <c r="D326" s="61"/>
    </row>
    <row r="327" spans="2:4" ht="15" x14ac:dyDescent="0.35">
      <c r="B327" s="62"/>
      <c r="C327" s="62"/>
      <c r="D327" s="61"/>
    </row>
    <row r="328" spans="2:4" ht="15" x14ac:dyDescent="0.35">
      <c r="B328" s="62"/>
      <c r="C328" s="62"/>
      <c r="D328" s="61"/>
    </row>
    <row r="329" spans="2:4" ht="15" x14ac:dyDescent="0.35">
      <c r="B329" s="62"/>
      <c r="C329" s="62"/>
      <c r="D329" s="61"/>
    </row>
    <row r="330" spans="2:4" ht="15" x14ac:dyDescent="0.35">
      <c r="B330" s="62"/>
      <c r="C330" s="62"/>
      <c r="D330" s="61"/>
    </row>
    <row r="331" spans="2:4" ht="15" x14ac:dyDescent="0.35">
      <c r="B331" s="62"/>
      <c r="C331" s="62"/>
      <c r="D331" s="61"/>
    </row>
    <row r="332" spans="2:4" ht="15" x14ac:dyDescent="0.35">
      <c r="B332" s="62"/>
      <c r="C332" s="62"/>
      <c r="D332" s="61"/>
    </row>
    <row r="333" spans="2:4" ht="15" x14ac:dyDescent="0.35">
      <c r="B333" s="62"/>
      <c r="C333" s="62"/>
      <c r="D333" s="61"/>
    </row>
    <row r="334" spans="2:4" ht="15" x14ac:dyDescent="0.35">
      <c r="B334" s="62"/>
      <c r="C334" s="62"/>
      <c r="D334" s="61"/>
    </row>
    <row r="335" spans="2:4" ht="15" x14ac:dyDescent="0.35">
      <c r="B335" s="62"/>
      <c r="C335" s="62"/>
      <c r="D335" s="61"/>
    </row>
    <row r="336" spans="2:4" ht="15" x14ac:dyDescent="0.35">
      <c r="B336" s="62"/>
      <c r="C336" s="62"/>
      <c r="D336" s="61"/>
    </row>
    <row r="337" spans="2:4" ht="15" x14ac:dyDescent="0.35">
      <c r="B337" s="62"/>
      <c r="C337" s="62"/>
      <c r="D337" s="61"/>
    </row>
    <row r="338" spans="2:4" ht="15" x14ac:dyDescent="0.35">
      <c r="B338" s="62"/>
      <c r="C338" s="62"/>
      <c r="D338" s="61"/>
    </row>
    <row r="339" spans="2:4" ht="15" x14ac:dyDescent="0.35">
      <c r="B339" s="62"/>
      <c r="C339" s="62"/>
      <c r="D339" s="61"/>
    </row>
    <row r="340" spans="2:4" ht="15" x14ac:dyDescent="0.35">
      <c r="B340" s="62"/>
      <c r="C340" s="62"/>
      <c r="D340" s="61"/>
    </row>
    <row r="341" spans="2:4" ht="15" x14ac:dyDescent="0.35">
      <c r="B341" s="62"/>
      <c r="C341" s="62"/>
      <c r="D341" s="61"/>
    </row>
    <row r="342" spans="2:4" ht="15" x14ac:dyDescent="0.35">
      <c r="B342" s="62"/>
      <c r="C342" s="62"/>
      <c r="D342" s="61"/>
    </row>
    <row r="343" spans="2:4" ht="15" x14ac:dyDescent="0.35">
      <c r="B343" s="62"/>
      <c r="C343" s="62"/>
      <c r="D343" s="61"/>
    </row>
    <row r="344" spans="2:4" ht="15" x14ac:dyDescent="0.35">
      <c r="B344" s="62"/>
      <c r="C344" s="62"/>
      <c r="D344" s="61"/>
    </row>
    <row r="345" spans="2:4" ht="15" x14ac:dyDescent="0.35">
      <c r="B345" s="62"/>
      <c r="C345" s="62"/>
      <c r="D345" s="61"/>
    </row>
    <row r="346" spans="2:4" ht="15" x14ac:dyDescent="0.35">
      <c r="B346" s="62"/>
      <c r="C346" s="62"/>
      <c r="D346" s="61"/>
    </row>
    <row r="347" spans="2:4" ht="15" x14ac:dyDescent="0.35">
      <c r="B347" s="62"/>
      <c r="C347" s="62"/>
      <c r="D347" s="61"/>
    </row>
    <row r="348" spans="2:4" ht="15" x14ac:dyDescent="0.35">
      <c r="B348" s="62"/>
      <c r="C348" s="62"/>
      <c r="D348" s="61"/>
    </row>
    <row r="349" spans="2:4" ht="15" x14ac:dyDescent="0.35">
      <c r="B349" s="62"/>
      <c r="C349" s="62"/>
      <c r="D349" s="61"/>
    </row>
    <row r="350" spans="2:4" ht="15" x14ac:dyDescent="0.35">
      <c r="B350" s="62"/>
      <c r="C350" s="62"/>
      <c r="D350" s="61"/>
    </row>
    <row r="351" spans="2:4" ht="15" x14ac:dyDescent="0.35">
      <c r="B351" s="62"/>
      <c r="C351" s="62"/>
      <c r="D351" s="61"/>
    </row>
    <row r="352" spans="2:4" ht="15" x14ac:dyDescent="0.35">
      <c r="B352" s="62"/>
      <c r="C352" s="62"/>
      <c r="D352" s="61"/>
    </row>
    <row r="353" spans="2:4" ht="15" x14ac:dyDescent="0.35">
      <c r="B353" s="62"/>
      <c r="C353" s="62"/>
      <c r="D353" s="61"/>
    </row>
    <row r="354" spans="2:4" ht="15" x14ac:dyDescent="0.35">
      <c r="B354" s="62"/>
      <c r="C354" s="62"/>
      <c r="D354" s="61"/>
    </row>
    <row r="355" spans="2:4" ht="15" x14ac:dyDescent="0.35">
      <c r="B355" s="62"/>
      <c r="C355" s="62"/>
      <c r="D355" s="61"/>
    </row>
    <row r="356" spans="2:4" ht="15" x14ac:dyDescent="0.35">
      <c r="B356" s="62"/>
      <c r="C356" s="62"/>
      <c r="D356" s="61"/>
    </row>
    <row r="357" spans="2:4" ht="15" x14ac:dyDescent="0.35">
      <c r="B357" s="62"/>
      <c r="C357" s="62"/>
      <c r="D357" s="61"/>
    </row>
    <row r="358" spans="2:4" ht="15" x14ac:dyDescent="0.35">
      <c r="B358" s="62"/>
      <c r="C358" s="62"/>
      <c r="D358" s="61"/>
    </row>
    <row r="359" spans="2:4" ht="15" x14ac:dyDescent="0.35">
      <c r="B359" s="62"/>
      <c r="C359" s="62"/>
      <c r="D359" s="61"/>
    </row>
    <row r="360" spans="2:4" ht="15" x14ac:dyDescent="0.35">
      <c r="B360" s="62"/>
      <c r="C360" s="62"/>
      <c r="D360" s="61"/>
    </row>
    <row r="361" spans="2:4" ht="15" x14ac:dyDescent="0.35">
      <c r="B361" s="62"/>
      <c r="C361" s="62"/>
      <c r="D361" s="61"/>
    </row>
    <row r="362" spans="2:4" ht="15" x14ac:dyDescent="0.35">
      <c r="B362" s="62"/>
      <c r="C362" s="62"/>
      <c r="D362" s="61"/>
    </row>
    <row r="363" spans="2:4" ht="15" x14ac:dyDescent="0.35">
      <c r="B363" s="62"/>
      <c r="C363" s="62"/>
      <c r="D363" s="61"/>
    </row>
    <row r="364" spans="2:4" ht="15" x14ac:dyDescent="0.35">
      <c r="B364" s="62"/>
      <c r="C364" s="62"/>
      <c r="D364" s="61"/>
    </row>
    <row r="365" spans="2:4" ht="15" x14ac:dyDescent="0.35">
      <c r="B365" s="62"/>
      <c r="C365" s="62"/>
      <c r="D365" s="61"/>
    </row>
    <row r="366" spans="2:4" ht="15" x14ac:dyDescent="0.35">
      <c r="B366" s="62"/>
      <c r="C366" s="62"/>
      <c r="D366" s="61"/>
    </row>
    <row r="367" spans="2:4" ht="15" x14ac:dyDescent="0.35">
      <c r="B367" s="62"/>
      <c r="C367" s="62"/>
      <c r="D367" s="61"/>
    </row>
    <row r="368" spans="2:4" ht="15" x14ac:dyDescent="0.35">
      <c r="B368" s="62"/>
      <c r="C368" s="62"/>
      <c r="D368" s="61"/>
    </row>
    <row r="369" spans="2:4" ht="15" x14ac:dyDescent="0.35">
      <c r="B369" s="62"/>
      <c r="C369" s="62"/>
      <c r="D369" s="61"/>
    </row>
    <row r="370" spans="2:4" ht="15" x14ac:dyDescent="0.35">
      <c r="B370" s="62"/>
      <c r="C370" s="62"/>
      <c r="D370" s="61"/>
    </row>
    <row r="371" spans="2:4" ht="15" x14ac:dyDescent="0.35">
      <c r="B371" s="62"/>
      <c r="C371" s="62"/>
      <c r="D371" s="61"/>
    </row>
    <row r="372" spans="2:4" ht="15" x14ac:dyDescent="0.35">
      <c r="B372" s="62"/>
      <c r="C372" s="62"/>
      <c r="D372" s="61"/>
    </row>
    <row r="373" spans="2:4" ht="15" x14ac:dyDescent="0.35">
      <c r="B373" s="62"/>
      <c r="C373" s="62"/>
      <c r="D373" s="61"/>
    </row>
    <row r="374" spans="2:4" ht="15" x14ac:dyDescent="0.35">
      <c r="B374" s="62"/>
      <c r="C374" s="62"/>
      <c r="D374" s="61"/>
    </row>
    <row r="375" spans="2:4" ht="15" x14ac:dyDescent="0.35">
      <c r="B375" s="62"/>
      <c r="C375" s="62"/>
      <c r="D375" s="61"/>
    </row>
    <row r="376" spans="2:4" ht="15" x14ac:dyDescent="0.35">
      <c r="B376" s="62"/>
      <c r="C376" s="62"/>
      <c r="D376" s="61"/>
    </row>
    <row r="377" spans="2:4" ht="15" x14ac:dyDescent="0.35">
      <c r="B377" s="62"/>
      <c r="C377" s="62"/>
      <c r="D377" s="61"/>
    </row>
    <row r="378" spans="2:4" ht="15" x14ac:dyDescent="0.35">
      <c r="B378" s="62"/>
      <c r="C378" s="62"/>
      <c r="D378" s="61"/>
    </row>
    <row r="379" spans="2:4" ht="15" x14ac:dyDescent="0.35">
      <c r="B379" s="62"/>
      <c r="C379" s="62"/>
      <c r="D379" s="61"/>
    </row>
    <row r="380" spans="2:4" ht="15" x14ac:dyDescent="0.35">
      <c r="B380" s="62"/>
      <c r="C380" s="62"/>
      <c r="D380" s="61"/>
    </row>
    <row r="381" spans="2:4" ht="15" x14ac:dyDescent="0.35">
      <c r="B381" s="62"/>
      <c r="C381" s="62"/>
      <c r="D381" s="61"/>
    </row>
    <row r="382" spans="2:4" ht="15" x14ac:dyDescent="0.35">
      <c r="B382" s="62"/>
      <c r="C382" s="62"/>
      <c r="D382" s="61"/>
    </row>
    <row r="383" spans="2:4" ht="15" x14ac:dyDescent="0.35">
      <c r="B383" s="62"/>
      <c r="C383" s="62"/>
      <c r="D383" s="61"/>
    </row>
    <row r="384" spans="2:4" ht="15" x14ac:dyDescent="0.35">
      <c r="B384" s="62"/>
      <c r="C384" s="62"/>
      <c r="D384" s="61"/>
    </row>
    <row r="385" spans="2:4" ht="15" x14ac:dyDescent="0.35">
      <c r="B385" s="62"/>
      <c r="C385" s="62"/>
      <c r="D385" s="61"/>
    </row>
    <row r="386" spans="2:4" ht="15" x14ac:dyDescent="0.35">
      <c r="B386" s="62"/>
      <c r="C386" s="62"/>
      <c r="D386" s="61"/>
    </row>
    <row r="387" spans="2:4" ht="15" x14ac:dyDescent="0.35">
      <c r="B387" s="62"/>
      <c r="C387" s="62"/>
      <c r="D387" s="61"/>
    </row>
    <row r="388" spans="2:4" ht="15" x14ac:dyDescent="0.35">
      <c r="B388" s="62"/>
      <c r="C388" s="62"/>
      <c r="D388" s="61"/>
    </row>
    <row r="389" spans="2:4" ht="15" x14ac:dyDescent="0.35">
      <c r="B389" s="62"/>
      <c r="C389" s="62"/>
      <c r="D389" s="61"/>
    </row>
    <row r="390" spans="2:4" ht="15" x14ac:dyDescent="0.35">
      <c r="B390" s="62"/>
      <c r="C390" s="62"/>
      <c r="D390" s="61"/>
    </row>
    <row r="391" spans="2:4" ht="15" x14ac:dyDescent="0.35">
      <c r="B391" s="62"/>
      <c r="C391" s="62"/>
      <c r="D391" s="61"/>
    </row>
    <row r="392" spans="2:4" ht="15" x14ac:dyDescent="0.35">
      <c r="B392" s="62"/>
      <c r="C392" s="62"/>
      <c r="D392" s="61"/>
    </row>
    <row r="393" spans="2:4" ht="15" x14ac:dyDescent="0.35">
      <c r="B393" s="62"/>
      <c r="C393" s="62"/>
      <c r="D393" s="61"/>
    </row>
    <row r="394" spans="2:4" ht="15" x14ac:dyDescent="0.35">
      <c r="B394" s="62"/>
      <c r="C394" s="62"/>
      <c r="D394" s="61"/>
    </row>
    <row r="395" spans="2:4" ht="15" x14ac:dyDescent="0.35">
      <c r="B395" s="62"/>
      <c r="C395" s="62"/>
      <c r="D395" s="61"/>
    </row>
    <row r="396" spans="2:4" ht="15" x14ac:dyDescent="0.35">
      <c r="B396" s="62"/>
      <c r="C396" s="62"/>
      <c r="D396" s="61"/>
    </row>
    <row r="397" spans="2:4" ht="15" x14ac:dyDescent="0.35">
      <c r="B397" s="62"/>
      <c r="C397" s="62"/>
      <c r="D397" s="61"/>
    </row>
    <row r="398" spans="2:4" ht="15" x14ac:dyDescent="0.35">
      <c r="B398" s="62"/>
      <c r="C398" s="62"/>
      <c r="D398" s="61"/>
    </row>
    <row r="399" spans="2:4" ht="15" x14ac:dyDescent="0.35">
      <c r="B399" s="62"/>
      <c r="C399" s="62"/>
      <c r="D399" s="61"/>
    </row>
    <row r="400" spans="2:4" ht="15" x14ac:dyDescent="0.35">
      <c r="B400" s="62"/>
      <c r="C400" s="62"/>
      <c r="D400" s="61"/>
    </row>
    <row r="401" spans="2:4" ht="15" x14ac:dyDescent="0.35">
      <c r="B401" s="62"/>
      <c r="C401" s="62"/>
      <c r="D401" s="61"/>
    </row>
    <row r="402" spans="2:4" ht="15" x14ac:dyDescent="0.35">
      <c r="B402" s="62"/>
      <c r="C402" s="62"/>
      <c r="D402" s="61"/>
    </row>
    <row r="403" spans="2:4" ht="15" x14ac:dyDescent="0.35">
      <c r="B403" s="62"/>
      <c r="C403" s="62"/>
      <c r="D403" s="61"/>
    </row>
    <row r="404" spans="2:4" ht="15" x14ac:dyDescent="0.35">
      <c r="B404" s="62"/>
      <c r="C404" s="62"/>
      <c r="D404" s="61"/>
    </row>
    <row r="405" spans="2:4" ht="15" x14ac:dyDescent="0.35">
      <c r="B405" s="62"/>
      <c r="C405" s="62"/>
      <c r="D405" s="61"/>
    </row>
    <row r="406" spans="2:4" ht="15" x14ac:dyDescent="0.35">
      <c r="B406" s="62"/>
      <c r="C406" s="62"/>
      <c r="D406" s="61"/>
    </row>
    <row r="407" spans="2:4" ht="15" x14ac:dyDescent="0.35">
      <c r="B407" s="62"/>
      <c r="C407" s="62"/>
      <c r="D407" s="61"/>
    </row>
    <row r="408" spans="2:4" ht="15" x14ac:dyDescent="0.35">
      <c r="B408" s="62"/>
      <c r="C408" s="62"/>
      <c r="D408" s="61"/>
    </row>
    <row r="409" spans="2:4" ht="15" x14ac:dyDescent="0.35">
      <c r="B409" s="62"/>
      <c r="C409" s="62"/>
      <c r="D409" s="61"/>
    </row>
    <row r="410" spans="2:4" ht="15" x14ac:dyDescent="0.35">
      <c r="B410" s="62"/>
      <c r="C410" s="62"/>
      <c r="D410" s="61"/>
    </row>
    <row r="411" spans="2:4" ht="15" x14ac:dyDescent="0.35">
      <c r="B411" s="62"/>
      <c r="C411" s="62"/>
      <c r="D411" s="61"/>
    </row>
    <row r="412" spans="2:4" ht="15" x14ac:dyDescent="0.35">
      <c r="B412" s="62"/>
      <c r="C412" s="62"/>
      <c r="D412" s="61"/>
    </row>
    <row r="413" spans="2:4" ht="15" x14ac:dyDescent="0.35">
      <c r="B413" s="62"/>
      <c r="C413" s="62"/>
      <c r="D413" s="61"/>
    </row>
    <row r="414" spans="2:4" ht="15" x14ac:dyDescent="0.35">
      <c r="B414" s="62"/>
      <c r="C414" s="62"/>
      <c r="D414" s="61"/>
    </row>
    <row r="415" spans="2:4" ht="15" x14ac:dyDescent="0.35">
      <c r="B415" s="62"/>
      <c r="C415" s="62"/>
      <c r="D415" s="61"/>
    </row>
    <row r="416" spans="2:4" ht="15" x14ac:dyDescent="0.35">
      <c r="B416" s="62"/>
      <c r="C416" s="62"/>
      <c r="D416" s="61"/>
    </row>
    <row r="417" spans="2:4" ht="15" x14ac:dyDescent="0.35">
      <c r="B417" s="62"/>
      <c r="C417" s="62"/>
      <c r="D417" s="61"/>
    </row>
    <row r="418" spans="2:4" ht="15" x14ac:dyDescent="0.35">
      <c r="B418" s="62"/>
      <c r="C418" s="62"/>
      <c r="D418" s="61"/>
    </row>
    <row r="419" spans="2:4" ht="15" x14ac:dyDescent="0.35">
      <c r="B419" s="62"/>
      <c r="C419" s="62"/>
      <c r="D419" s="61"/>
    </row>
    <row r="420" spans="2:4" ht="15" x14ac:dyDescent="0.35">
      <c r="B420" s="62"/>
      <c r="C420" s="62"/>
      <c r="D420" s="61"/>
    </row>
    <row r="421" spans="2:4" ht="15" x14ac:dyDescent="0.35">
      <c r="B421" s="62"/>
      <c r="C421" s="62"/>
      <c r="D421" s="61"/>
    </row>
    <row r="422" spans="2:4" ht="15" x14ac:dyDescent="0.35">
      <c r="B422" s="62"/>
      <c r="C422" s="62"/>
      <c r="D422" s="61"/>
    </row>
    <row r="423" spans="2:4" ht="15" x14ac:dyDescent="0.35">
      <c r="B423" s="62"/>
      <c r="C423" s="62"/>
      <c r="D423" s="61"/>
    </row>
    <row r="424" spans="2:4" ht="15" x14ac:dyDescent="0.35">
      <c r="B424" s="62"/>
      <c r="C424" s="62"/>
      <c r="D424" s="61"/>
    </row>
    <row r="425" spans="2:4" ht="15" x14ac:dyDescent="0.35">
      <c r="B425" s="62"/>
      <c r="C425" s="62"/>
      <c r="D425" s="61"/>
    </row>
    <row r="426" spans="2:4" ht="15" x14ac:dyDescent="0.35">
      <c r="B426" s="62"/>
      <c r="C426" s="62"/>
      <c r="D426" s="61"/>
    </row>
    <row r="427" spans="2:4" ht="15" x14ac:dyDescent="0.35">
      <c r="B427" s="62"/>
      <c r="C427" s="62"/>
      <c r="D427" s="61"/>
    </row>
    <row r="428" spans="2:4" ht="15" x14ac:dyDescent="0.35">
      <c r="B428" s="62"/>
      <c r="C428" s="62"/>
      <c r="D428" s="61"/>
    </row>
    <row r="429" spans="2:4" ht="15" x14ac:dyDescent="0.35">
      <c r="B429" s="62"/>
      <c r="C429" s="62"/>
      <c r="D429" s="61"/>
    </row>
    <row r="430" spans="2:4" ht="15" x14ac:dyDescent="0.35">
      <c r="B430" s="62"/>
      <c r="C430" s="62"/>
      <c r="D430" s="61"/>
    </row>
    <row r="431" spans="2:4" ht="15" x14ac:dyDescent="0.35">
      <c r="B431" s="62"/>
      <c r="C431" s="62"/>
      <c r="D431" s="61"/>
    </row>
    <row r="432" spans="2:4" ht="15" x14ac:dyDescent="0.35">
      <c r="B432" s="62"/>
      <c r="C432" s="62"/>
      <c r="D432" s="61"/>
    </row>
    <row r="433" spans="2:4" ht="15" x14ac:dyDescent="0.35">
      <c r="B433" s="62"/>
      <c r="C433" s="62"/>
      <c r="D433" s="61"/>
    </row>
    <row r="434" spans="2:4" ht="15" x14ac:dyDescent="0.35">
      <c r="B434" s="62"/>
      <c r="C434" s="62"/>
      <c r="D434" s="61"/>
    </row>
    <row r="435" spans="2:4" ht="15" x14ac:dyDescent="0.35">
      <c r="B435" s="62"/>
      <c r="C435" s="62"/>
      <c r="D435" s="61"/>
    </row>
    <row r="436" spans="2:4" ht="15" x14ac:dyDescent="0.35">
      <c r="B436" s="62"/>
      <c r="C436" s="62"/>
      <c r="D436" s="61"/>
    </row>
    <row r="437" spans="2:4" ht="15" x14ac:dyDescent="0.35">
      <c r="B437" s="62"/>
      <c r="C437" s="62"/>
      <c r="D437" s="61"/>
    </row>
    <row r="438" spans="2:4" ht="15" x14ac:dyDescent="0.35">
      <c r="B438" s="62"/>
      <c r="C438" s="62"/>
      <c r="D438" s="61"/>
    </row>
    <row r="439" spans="2:4" ht="15" x14ac:dyDescent="0.35">
      <c r="B439" s="62"/>
      <c r="C439" s="62"/>
      <c r="D439" s="61"/>
    </row>
    <row r="440" spans="2:4" ht="15" x14ac:dyDescent="0.35">
      <c r="B440" s="62"/>
      <c r="C440" s="62"/>
      <c r="D440" s="61"/>
    </row>
    <row r="441" spans="2:4" ht="15" x14ac:dyDescent="0.35">
      <c r="B441" s="62"/>
      <c r="C441" s="62"/>
      <c r="D441" s="61"/>
    </row>
    <row r="442" spans="2:4" ht="15" x14ac:dyDescent="0.35">
      <c r="B442" s="62"/>
      <c r="C442" s="62"/>
      <c r="D442" s="61"/>
    </row>
    <row r="443" spans="2:4" ht="15" x14ac:dyDescent="0.35">
      <c r="B443" s="62"/>
      <c r="C443" s="62"/>
      <c r="D443" s="61"/>
    </row>
    <row r="444" spans="2:4" ht="15" x14ac:dyDescent="0.35">
      <c r="B444" s="62"/>
      <c r="C444" s="62"/>
      <c r="D444" s="61"/>
    </row>
    <row r="445" spans="2:4" ht="15" x14ac:dyDescent="0.35">
      <c r="B445" s="62"/>
      <c r="C445" s="62"/>
      <c r="D445" s="61"/>
    </row>
    <row r="446" spans="2:4" ht="15" x14ac:dyDescent="0.35">
      <c r="B446" s="62"/>
      <c r="C446" s="62"/>
      <c r="D446" s="61"/>
    </row>
    <row r="447" spans="2:4" ht="15" x14ac:dyDescent="0.35">
      <c r="B447" s="62"/>
      <c r="C447" s="62"/>
      <c r="D447" s="61"/>
    </row>
    <row r="448" spans="2:4" ht="15" x14ac:dyDescent="0.35">
      <c r="B448" s="62"/>
      <c r="C448" s="62"/>
      <c r="D448" s="61"/>
    </row>
    <row r="449" spans="2:4" ht="15" x14ac:dyDescent="0.35">
      <c r="B449" s="62"/>
      <c r="C449" s="62"/>
      <c r="D449" s="61"/>
    </row>
    <row r="450" spans="2:4" ht="15" x14ac:dyDescent="0.35">
      <c r="B450" s="62"/>
      <c r="C450" s="62"/>
      <c r="D450" s="61"/>
    </row>
    <row r="451" spans="2:4" ht="15" x14ac:dyDescent="0.35">
      <c r="B451" s="62"/>
      <c r="C451" s="62"/>
      <c r="D451" s="61"/>
    </row>
    <row r="452" spans="2:4" ht="15" x14ac:dyDescent="0.35">
      <c r="B452" s="62"/>
      <c r="C452" s="62"/>
      <c r="D452" s="61"/>
    </row>
    <row r="453" spans="2:4" ht="15" x14ac:dyDescent="0.35">
      <c r="B453" s="62"/>
      <c r="C453" s="62"/>
      <c r="D453" s="61"/>
    </row>
    <row r="454" spans="2:4" ht="15" x14ac:dyDescent="0.35">
      <c r="B454" s="62"/>
      <c r="C454" s="62"/>
      <c r="D454" s="61"/>
    </row>
    <row r="455" spans="2:4" ht="15" x14ac:dyDescent="0.35">
      <c r="B455" s="62"/>
      <c r="C455" s="62"/>
      <c r="D455" s="61"/>
    </row>
    <row r="456" spans="2:4" ht="15" x14ac:dyDescent="0.35">
      <c r="B456" s="62"/>
      <c r="C456" s="62"/>
      <c r="D456" s="61"/>
    </row>
    <row r="457" spans="2:4" ht="15" x14ac:dyDescent="0.35">
      <c r="B457" s="62"/>
      <c r="C457" s="62"/>
      <c r="D457" s="61"/>
    </row>
    <row r="458" spans="2:4" ht="15" x14ac:dyDescent="0.35">
      <c r="B458" s="62"/>
      <c r="C458" s="62"/>
      <c r="D458" s="61"/>
    </row>
    <row r="459" spans="2:4" ht="15" x14ac:dyDescent="0.35">
      <c r="B459" s="62"/>
      <c r="C459" s="62"/>
      <c r="D459" s="61"/>
    </row>
    <row r="460" spans="2:4" ht="15" x14ac:dyDescent="0.35">
      <c r="B460" s="62"/>
      <c r="C460" s="62"/>
      <c r="D460" s="61"/>
    </row>
    <row r="461" spans="2:4" ht="15" x14ac:dyDescent="0.35">
      <c r="B461" s="62"/>
      <c r="C461" s="62"/>
      <c r="D461" s="61"/>
    </row>
    <row r="462" spans="2:4" ht="15" x14ac:dyDescent="0.35">
      <c r="B462" s="62"/>
      <c r="C462" s="62"/>
      <c r="D462" s="61"/>
    </row>
    <row r="463" spans="2:4" ht="15" x14ac:dyDescent="0.35">
      <c r="B463" s="62"/>
      <c r="C463" s="62"/>
      <c r="D463" s="61"/>
    </row>
    <row r="464" spans="2:4" ht="15" x14ac:dyDescent="0.35">
      <c r="B464" s="62"/>
      <c r="C464" s="62"/>
      <c r="D464" s="61"/>
    </row>
    <row r="465" spans="2:4" ht="15" x14ac:dyDescent="0.35">
      <c r="B465" s="62"/>
      <c r="C465" s="62"/>
      <c r="D465" s="61"/>
    </row>
    <row r="466" spans="2:4" ht="15" x14ac:dyDescent="0.35">
      <c r="B466" s="62"/>
      <c r="C466" s="62"/>
      <c r="D466" s="61"/>
    </row>
    <row r="467" spans="2:4" ht="15" x14ac:dyDescent="0.35">
      <c r="B467" s="62"/>
      <c r="C467" s="62"/>
      <c r="D467" s="61"/>
    </row>
    <row r="468" spans="2:4" ht="15" x14ac:dyDescent="0.35">
      <c r="B468" s="62"/>
      <c r="C468" s="62"/>
      <c r="D468" s="61"/>
    </row>
    <row r="469" spans="2:4" ht="15" x14ac:dyDescent="0.35">
      <c r="B469" s="62"/>
      <c r="C469" s="62"/>
      <c r="D469" s="61"/>
    </row>
    <row r="470" spans="2:4" ht="15" x14ac:dyDescent="0.35">
      <c r="B470" s="62"/>
      <c r="C470" s="62"/>
      <c r="D470" s="61"/>
    </row>
    <row r="471" spans="2:4" ht="15" x14ac:dyDescent="0.35">
      <c r="B471" s="62"/>
      <c r="C471" s="62"/>
      <c r="D471" s="61"/>
    </row>
    <row r="472" spans="2:4" ht="15" x14ac:dyDescent="0.35">
      <c r="B472" s="62"/>
      <c r="C472" s="62"/>
      <c r="D472" s="61"/>
    </row>
    <row r="473" spans="2:4" ht="15" x14ac:dyDescent="0.35">
      <c r="B473" s="62"/>
      <c r="C473" s="62"/>
      <c r="D473" s="61"/>
    </row>
    <row r="474" spans="2:4" ht="15" x14ac:dyDescent="0.35">
      <c r="B474" s="62"/>
      <c r="C474" s="62"/>
      <c r="D474" s="61"/>
    </row>
    <row r="475" spans="2:4" ht="15" x14ac:dyDescent="0.35">
      <c r="B475" s="62"/>
      <c r="C475" s="62"/>
      <c r="D475" s="61"/>
    </row>
    <row r="476" spans="2:4" ht="15" x14ac:dyDescent="0.35">
      <c r="B476" s="62"/>
      <c r="C476" s="62"/>
      <c r="D476" s="61"/>
    </row>
    <row r="477" spans="2:4" ht="15" x14ac:dyDescent="0.35">
      <c r="B477" s="62"/>
      <c r="C477" s="62"/>
      <c r="D477" s="61"/>
    </row>
    <row r="478" spans="2:4" ht="15" x14ac:dyDescent="0.35">
      <c r="B478" s="62"/>
      <c r="C478" s="62"/>
      <c r="D478" s="61"/>
    </row>
    <row r="479" spans="2:4" ht="15" x14ac:dyDescent="0.35">
      <c r="B479" s="62"/>
      <c r="C479" s="62"/>
      <c r="D479" s="61"/>
    </row>
    <row r="480" spans="2:4" ht="15" x14ac:dyDescent="0.35">
      <c r="B480" s="62"/>
      <c r="C480" s="62"/>
      <c r="D480" s="61"/>
    </row>
    <row r="481" spans="2:4" ht="15" x14ac:dyDescent="0.35">
      <c r="B481" s="62"/>
      <c r="C481" s="62"/>
      <c r="D481" s="61"/>
    </row>
    <row r="482" spans="2:4" ht="15" x14ac:dyDescent="0.35">
      <c r="B482" s="62"/>
      <c r="C482" s="62"/>
      <c r="D482" s="61"/>
    </row>
    <row r="483" spans="2:4" ht="15" x14ac:dyDescent="0.35">
      <c r="B483" s="62"/>
      <c r="C483" s="62"/>
      <c r="D483" s="61"/>
    </row>
    <row r="484" spans="2:4" ht="15" x14ac:dyDescent="0.35">
      <c r="B484" s="62"/>
      <c r="C484" s="62"/>
      <c r="D484" s="61"/>
    </row>
    <row r="485" spans="2:4" ht="15" x14ac:dyDescent="0.35">
      <c r="B485" s="62"/>
      <c r="C485" s="62"/>
      <c r="D485" s="61"/>
    </row>
    <row r="486" spans="2:4" ht="15" x14ac:dyDescent="0.35">
      <c r="B486" s="62"/>
      <c r="C486" s="62"/>
      <c r="D486" s="61"/>
    </row>
    <row r="487" spans="2:4" ht="15" x14ac:dyDescent="0.35">
      <c r="B487" s="62"/>
      <c r="C487" s="62"/>
      <c r="D487" s="61"/>
    </row>
    <row r="488" spans="2:4" ht="15" x14ac:dyDescent="0.35">
      <c r="B488" s="62"/>
      <c r="C488" s="62"/>
      <c r="D488" s="61"/>
    </row>
    <row r="489" spans="2:4" ht="15" x14ac:dyDescent="0.35">
      <c r="B489" s="62"/>
      <c r="C489" s="62"/>
      <c r="D489" s="61"/>
    </row>
    <row r="490" spans="2:4" ht="15" x14ac:dyDescent="0.35">
      <c r="B490" s="62"/>
      <c r="C490" s="62"/>
      <c r="D490" s="61"/>
    </row>
    <row r="491" spans="2:4" ht="15" x14ac:dyDescent="0.35">
      <c r="B491" s="62"/>
      <c r="C491" s="62"/>
      <c r="D491" s="61"/>
    </row>
    <row r="492" spans="2:4" ht="15" x14ac:dyDescent="0.35">
      <c r="B492" s="62"/>
      <c r="C492" s="62"/>
      <c r="D492" s="61"/>
    </row>
    <row r="493" spans="2:4" ht="15" x14ac:dyDescent="0.35">
      <c r="B493" s="62"/>
      <c r="C493" s="62"/>
      <c r="D493" s="61"/>
    </row>
    <row r="494" spans="2:4" ht="15" x14ac:dyDescent="0.35">
      <c r="B494" s="62"/>
      <c r="C494" s="62"/>
      <c r="D494" s="61"/>
    </row>
    <row r="495" spans="2:4" ht="15" x14ac:dyDescent="0.35">
      <c r="B495" s="62"/>
      <c r="C495" s="62"/>
      <c r="D495" s="61"/>
    </row>
    <row r="496" spans="2:4" ht="15" x14ac:dyDescent="0.35">
      <c r="B496" s="62"/>
      <c r="C496" s="62"/>
      <c r="D496" s="61"/>
    </row>
    <row r="497" spans="2:4" ht="15" x14ac:dyDescent="0.35">
      <c r="B497" s="62"/>
      <c r="C497" s="62"/>
      <c r="D497" s="61"/>
    </row>
    <row r="498" spans="2:4" ht="15" x14ac:dyDescent="0.35">
      <c r="B498" s="62"/>
      <c r="C498" s="62"/>
      <c r="D498" s="61"/>
    </row>
    <row r="499" spans="2:4" ht="15" x14ac:dyDescent="0.35">
      <c r="B499" s="62"/>
      <c r="C499" s="62"/>
      <c r="D499" s="61"/>
    </row>
    <row r="500" spans="2:4" ht="15" x14ac:dyDescent="0.35">
      <c r="B500" s="62"/>
      <c r="C500" s="62"/>
      <c r="D500" s="61"/>
    </row>
    <row r="501" spans="2:4" ht="15" x14ac:dyDescent="0.35">
      <c r="B501" s="62"/>
      <c r="C501" s="62"/>
      <c r="D501" s="61"/>
    </row>
    <row r="502" spans="2:4" ht="15" x14ac:dyDescent="0.35">
      <c r="B502" s="62"/>
      <c r="C502" s="62"/>
      <c r="D502" s="61"/>
    </row>
    <row r="503" spans="2:4" ht="15" x14ac:dyDescent="0.35">
      <c r="B503" s="62"/>
      <c r="C503" s="62"/>
      <c r="D503" s="61"/>
    </row>
    <row r="504" spans="2:4" ht="15" x14ac:dyDescent="0.35">
      <c r="B504" s="62"/>
      <c r="C504" s="62"/>
      <c r="D504" s="61"/>
    </row>
    <row r="505" spans="2:4" ht="15" x14ac:dyDescent="0.35">
      <c r="B505" s="62"/>
      <c r="C505" s="62"/>
      <c r="D505" s="61"/>
    </row>
    <row r="506" spans="2:4" ht="15" x14ac:dyDescent="0.35">
      <c r="B506" s="62"/>
      <c r="C506" s="62"/>
      <c r="D506" s="61"/>
    </row>
    <row r="507" spans="2:4" ht="15" x14ac:dyDescent="0.35">
      <c r="B507" s="62"/>
      <c r="C507" s="62"/>
      <c r="D507" s="61"/>
    </row>
    <row r="508" spans="2:4" ht="15" x14ac:dyDescent="0.35">
      <c r="B508" s="62"/>
      <c r="C508" s="62"/>
      <c r="D508" s="61"/>
    </row>
    <row r="509" spans="2:4" ht="15" x14ac:dyDescent="0.35">
      <c r="B509" s="62"/>
      <c r="C509" s="62"/>
      <c r="D509" s="61"/>
    </row>
    <row r="510" spans="2:4" ht="15" x14ac:dyDescent="0.35">
      <c r="B510" s="62"/>
      <c r="C510" s="62"/>
      <c r="D510" s="61"/>
    </row>
    <row r="511" spans="2:4" ht="15" x14ac:dyDescent="0.35">
      <c r="B511" s="62"/>
      <c r="C511" s="62"/>
      <c r="D511" s="61"/>
    </row>
    <row r="512" spans="2:4" ht="15" x14ac:dyDescent="0.35">
      <c r="B512" s="62"/>
      <c r="C512" s="62"/>
      <c r="D512" s="61"/>
    </row>
    <row r="513" spans="2:4" ht="15" x14ac:dyDescent="0.35">
      <c r="B513" s="62"/>
      <c r="C513" s="62"/>
      <c r="D513" s="61"/>
    </row>
    <row r="514" spans="2:4" ht="15" x14ac:dyDescent="0.35">
      <c r="B514" s="62"/>
      <c r="C514" s="62"/>
      <c r="D514" s="61"/>
    </row>
    <row r="515" spans="2:4" ht="15" x14ac:dyDescent="0.35">
      <c r="B515" s="62"/>
      <c r="C515" s="62"/>
      <c r="D515" s="61"/>
    </row>
    <row r="516" spans="2:4" ht="15" x14ac:dyDescent="0.35">
      <c r="B516" s="62"/>
      <c r="C516" s="62"/>
      <c r="D516" s="61"/>
    </row>
    <row r="517" spans="2:4" ht="15" x14ac:dyDescent="0.35">
      <c r="B517" s="62"/>
      <c r="C517" s="62"/>
      <c r="D517" s="61"/>
    </row>
    <row r="518" spans="2:4" ht="15" x14ac:dyDescent="0.35">
      <c r="B518" s="62"/>
      <c r="C518" s="62"/>
      <c r="D518" s="61"/>
    </row>
    <row r="519" spans="2:4" ht="15" x14ac:dyDescent="0.35">
      <c r="B519" s="62"/>
      <c r="C519" s="62"/>
      <c r="D519" s="61"/>
    </row>
    <row r="520" spans="2:4" ht="15" x14ac:dyDescent="0.35">
      <c r="B520" s="62"/>
      <c r="C520" s="62"/>
      <c r="D520" s="61"/>
    </row>
    <row r="521" spans="2:4" ht="15" x14ac:dyDescent="0.35">
      <c r="B521" s="62"/>
      <c r="C521" s="62"/>
      <c r="D521" s="61"/>
    </row>
    <row r="522" spans="2:4" ht="15" x14ac:dyDescent="0.35">
      <c r="B522" s="62"/>
      <c r="C522" s="62"/>
      <c r="D522" s="61"/>
    </row>
    <row r="523" spans="2:4" ht="15" x14ac:dyDescent="0.35">
      <c r="B523" s="62"/>
      <c r="C523" s="62"/>
      <c r="D523" s="61"/>
    </row>
    <row r="524" spans="2:4" ht="15" x14ac:dyDescent="0.35">
      <c r="B524" s="62"/>
      <c r="C524" s="62"/>
      <c r="D524" s="61"/>
    </row>
    <row r="525" spans="2:4" ht="15" x14ac:dyDescent="0.35">
      <c r="B525" s="62"/>
      <c r="C525" s="62"/>
      <c r="D525" s="61"/>
    </row>
    <row r="526" spans="2:4" ht="15" x14ac:dyDescent="0.35">
      <c r="B526" s="62"/>
      <c r="C526" s="62"/>
      <c r="D526" s="61"/>
    </row>
    <row r="527" spans="2:4" ht="15" x14ac:dyDescent="0.35">
      <c r="B527" s="62"/>
      <c r="C527" s="62"/>
      <c r="D527" s="61"/>
    </row>
    <row r="528" spans="2:4" ht="15" x14ac:dyDescent="0.35">
      <c r="B528" s="62"/>
      <c r="C528" s="62"/>
      <c r="D528" s="61"/>
    </row>
    <row r="529" spans="2:4" ht="15" x14ac:dyDescent="0.35">
      <c r="B529" s="62"/>
      <c r="C529" s="62"/>
      <c r="D529" s="61"/>
    </row>
    <row r="530" spans="2:4" ht="15" x14ac:dyDescent="0.35">
      <c r="B530" s="62"/>
      <c r="C530" s="62"/>
      <c r="D530" s="61"/>
    </row>
    <row r="531" spans="2:4" ht="15" x14ac:dyDescent="0.35">
      <c r="B531" s="62"/>
      <c r="C531" s="62"/>
      <c r="D531" s="61"/>
    </row>
    <row r="532" spans="2:4" ht="15" x14ac:dyDescent="0.35">
      <c r="B532" s="62"/>
      <c r="C532" s="62"/>
      <c r="D532" s="61"/>
    </row>
    <row r="533" spans="2:4" ht="15" x14ac:dyDescent="0.35">
      <c r="B533" s="62"/>
      <c r="C533" s="62"/>
      <c r="D533" s="61"/>
    </row>
    <row r="534" spans="2:4" ht="15" x14ac:dyDescent="0.35">
      <c r="B534" s="62"/>
      <c r="C534" s="62"/>
      <c r="D534" s="61"/>
    </row>
    <row r="535" spans="2:4" ht="15" x14ac:dyDescent="0.35">
      <c r="B535" s="62"/>
      <c r="C535" s="62"/>
      <c r="D535" s="61"/>
    </row>
    <row r="536" spans="2:4" ht="15" x14ac:dyDescent="0.35">
      <c r="B536" s="62"/>
      <c r="C536" s="62"/>
      <c r="D536" s="61"/>
    </row>
    <row r="537" spans="2:4" ht="15" x14ac:dyDescent="0.35">
      <c r="B537" s="62"/>
      <c r="C537" s="62"/>
      <c r="D537" s="61"/>
    </row>
    <row r="538" spans="2:4" ht="15" x14ac:dyDescent="0.35">
      <c r="B538" s="62"/>
      <c r="C538" s="62"/>
      <c r="D538" s="61"/>
    </row>
    <row r="539" spans="2:4" ht="15" x14ac:dyDescent="0.35">
      <c r="B539" s="62"/>
      <c r="C539" s="62"/>
      <c r="D539" s="61"/>
    </row>
    <row r="540" spans="2:4" ht="15" x14ac:dyDescent="0.35">
      <c r="B540" s="62"/>
      <c r="C540" s="62"/>
      <c r="D540" s="61"/>
    </row>
    <row r="541" spans="2:4" ht="15" x14ac:dyDescent="0.35">
      <c r="B541" s="62"/>
      <c r="C541" s="62"/>
      <c r="D541" s="61"/>
    </row>
    <row r="542" spans="2:4" ht="15" x14ac:dyDescent="0.35">
      <c r="B542" s="62"/>
      <c r="C542" s="62"/>
      <c r="D542" s="61"/>
    </row>
    <row r="543" spans="2:4" ht="15" x14ac:dyDescent="0.35">
      <c r="B543" s="62"/>
      <c r="C543" s="62"/>
      <c r="D543" s="61"/>
    </row>
    <row r="544" spans="2:4" ht="15" x14ac:dyDescent="0.35">
      <c r="B544" s="62"/>
      <c r="C544" s="62"/>
      <c r="D544" s="61"/>
    </row>
    <row r="545" spans="2:4" ht="15" x14ac:dyDescent="0.35">
      <c r="B545" s="62"/>
      <c r="C545" s="62"/>
      <c r="D545" s="61"/>
    </row>
    <row r="546" spans="2:4" ht="15" x14ac:dyDescent="0.35">
      <c r="B546" s="62"/>
      <c r="C546" s="62"/>
      <c r="D546" s="61"/>
    </row>
    <row r="547" spans="2:4" ht="15" x14ac:dyDescent="0.35">
      <c r="B547" s="62"/>
      <c r="C547" s="62"/>
      <c r="D547" s="61"/>
    </row>
    <row r="548" spans="2:4" ht="15" x14ac:dyDescent="0.35">
      <c r="B548" s="62"/>
      <c r="C548" s="62"/>
      <c r="D548" s="61"/>
    </row>
    <row r="549" spans="2:4" ht="15" x14ac:dyDescent="0.35">
      <c r="B549" s="62"/>
      <c r="C549" s="62"/>
      <c r="D549" s="61"/>
    </row>
    <row r="550" spans="2:4" ht="15" x14ac:dyDescent="0.35">
      <c r="B550" s="62"/>
      <c r="C550" s="62"/>
      <c r="D550" s="61"/>
    </row>
    <row r="551" spans="2:4" ht="15" x14ac:dyDescent="0.35">
      <c r="B551" s="62"/>
      <c r="C551" s="62"/>
      <c r="D551" s="61"/>
    </row>
    <row r="552" spans="2:4" ht="15" x14ac:dyDescent="0.35">
      <c r="B552" s="62"/>
      <c r="C552" s="62"/>
      <c r="D552" s="61"/>
    </row>
    <row r="553" spans="2:4" ht="15" x14ac:dyDescent="0.35">
      <c r="B553" s="62"/>
      <c r="C553" s="62"/>
      <c r="D553" s="61"/>
    </row>
    <row r="554" spans="2:4" ht="15" x14ac:dyDescent="0.35">
      <c r="B554" s="62"/>
      <c r="C554" s="62"/>
      <c r="D554" s="61"/>
    </row>
    <row r="555" spans="2:4" ht="15" x14ac:dyDescent="0.35">
      <c r="B555" s="62"/>
      <c r="C555" s="62"/>
      <c r="D555" s="61"/>
    </row>
    <row r="556" spans="2:4" ht="15" x14ac:dyDescent="0.35">
      <c r="B556" s="62"/>
      <c r="C556" s="62"/>
      <c r="D556" s="61"/>
    </row>
    <row r="557" spans="2:4" ht="15" x14ac:dyDescent="0.35">
      <c r="B557" s="62"/>
      <c r="C557" s="62"/>
      <c r="D557" s="61"/>
    </row>
    <row r="558" spans="2:4" ht="15" x14ac:dyDescent="0.35">
      <c r="B558" s="62"/>
      <c r="C558" s="62"/>
      <c r="D558" s="61"/>
    </row>
    <row r="559" spans="2:4" ht="15" x14ac:dyDescent="0.35">
      <c r="B559" s="62"/>
      <c r="C559" s="62"/>
      <c r="D559" s="61"/>
    </row>
    <row r="560" spans="2:4" ht="15" x14ac:dyDescent="0.35">
      <c r="B560" s="62"/>
      <c r="C560" s="62"/>
      <c r="D560" s="61"/>
    </row>
    <row r="561" spans="2:4" ht="15" x14ac:dyDescent="0.35">
      <c r="B561" s="62"/>
      <c r="C561" s="62"/>
      <c r="D561" s="61"/>
    </row>
    <row r="562" spans="2:4" ht="15" x14ac:dyDescent="0.35">
      <c r="B562" s="62"/>
      <c r="C562" s="62"/>
      <c r="D562" s="61"/>
    </row>
    <row r="563" spans="2:4" ht="15" x14ac:dyDescent="0.35">
      <c r="B563" s="62"/>
      <c r="C563" s="62"/>
      <c r="D563" s="61"/>
    </row>
    <row r="564" spans="2:4" ht="15" x14ac:dyDescent="0.35">
      <c r="B564" s="62"/>
      <c r="C564" s="62"/>
      <c r="D564" s="61"/>
    </row>
    <row r="565" spans="2:4" ht="15" x14ac:dyDescent="0.35">
      <c r="B565" s="62"/>
      <c r="C565" s="62"/>
      <c r="D565" s="61"/>
    </row>
    <row r="566" spans="2:4" ht="15" x14ac:dyDescent="0.35">
      <c r="B566" s="62"/>
      <c r="C566" s="62"/>
      <c r="D566" s="61"/>
    </row>
    <row r="567" spans="2:4" ht="15" x14ac:dyDescent="0.35">
      <c r="B567" s="62"/>
      <c r="C567" s="62"/>
      <c r="D567" s="61"/>
    </row>
    <row r="568" spans="2:4" ht="15" x14ac:dyDescent="0.35">
      <c r="B568" s="62"/>
      <c r="C568" s="62"/>
      <c r="D568" s="61"/>
    </row>
    <row r="569" spans="2:4" ht="15" x14ac:dyDescent="0.35">
      <c r="B569" s="62"/>
      <c r="C569" s="62"/>
      <c r="D569" s="61"/>
    </row>
    <row r="570" spans="2:4" ht="15" x14ac:dyDescent="0.35">
      <c r="B570" s="62"/>
      <c r="C570" s="62"/>
      <c r="D570" s="61"/>
    </row>
    <row r="571" spans="2:4" ht="15" x14ac:dyDescent="0.35">
      <c r="B571" s="62"/>
      <c r="C571" s="62"/>
      <c r="D571" s="61"/>
    </row>
    <row r="572" spans="2:4" ht="15" x14ac:dyDescent="0.35">
      <c r="B572" s="62"/>
      <c r="C572" s="62"/>
      <c r="D572" s="61"/>
    </row>
    <row r="573" spans="2:4" ht="15" x14ac:dyDescent="0.35">
      <c r="B573" s="62"/>
      <c r="C573" s="62"/>
      <c r="D573" s="61"/>
    </row>
    <row r="574" spans="2:4" ht="15" x14ac:dyDescent="0.35">
      <c r="B574" s="62"/>
      <c r="C574" s="62"/>
      <c r="D574" s="61"/>
    </row>
    <row r="575" spans="2:4" ht="15" x14ac:dyDescent="0.35">
      <c r="B575" s="62"/>
      <c r="C575" s="62"/>
      <c r="D575" s="61"/>
    </row>
    <row r="576" spans="2:4" ht="15" x14ac:dyDescent="0.35">
      <c r="B576" s="62"/>
      <c r="C576" s="62"/>
      <c r="D576" s="61"/>
    </row>
    <row r="577" spans="2:4" ht="15" x14ac:dyDescent="0.35">
      <c r="B577" s="62"/>
      <c r="C577" s="62"/>
      <c r="D577" s="61"/>
    </row>
    <row r="578" spans="2:4" ht="15" x14ac:dyDescent="0.35">
      <c r="B578" s="62"/>
      <c r="C578" s="62"/>
      <c r="D578" s="61"/>
    </row>
    <row r="579" spans="2:4" ht="15" x14ac:dyDescent="0.35">
      <c r="B579" s="62"/>
      <c r="C579" s="62"/>
      <c r="D579" s="61"/>
    </row>
    <row r="580" spans="2:4" ht="15" x14ac:dyDescent="0.35">
      <c r="B580" s="62"/>
      <c r="C580" s="62"/>
      <c r="D580" s="61"/>
    </row>
    <row r="581" spans="2:4" ht="15" x14ac:dyDescent="0.35">
      <c r="B581" s="62"/>
      <c r="C581" s="62"/>
      <c r="D581" s="61"/>
    </row>
    <row r="582" spans="2:4" ht="15" x14ac:dyDescent="0.35">
      <c r="B582" s="62"/>
      <c r="C582" s="62"/>
      <c r="D582" s="61"/>
    </row>
    <row r="583" spans="2:4" ht="15" x14ac:dyDescent="0.35">
      <c r="B583" s="62"/>
      <c r="C583" s="62"/>
      <c r="D583" s="61"/>
    </row>
    <row r="584" spans="2:4" ht="15" x14ac:dyDescent="0.35">
      <c r="B584" s="62"/>
      <c r="C584" s="62"/>
      <c r="D584" s="61"/>
    </row>
    <row r="585" spans="2:4" ht="15" x14ac:dyDescent="0.35">
      <c r="B585" s="62"/>
      <c r="C585" s="62"/>
      <c r="D585" s="61"/>
    </row>
    <row r="586" spans="2:4" ht="15" x14ac:dyDescent="0.35">
      <c r="B586" s="62"/>
      <c r="C586" s="62"/>
      <c r="D586" s="61"/>
    </row>
    <row r="587" spans="2:4" ht="15" x14ac:dyDescent="0.35">
      <c r="B587" s="62"/>
      <c r="C587" s="62"/>
      <c r="D587" s="61"/>
    </row>
    <row r="588" spans="2:4" ht="15" x14ac:dyDescent="0.35">
      <c r="B588" s="62"/>
      <c r="C588" s="62"/>
      <c r="D588" s="61"/>
    </row>
    <row r="589" spans="2:4" ht="15" x14ac:dyDescent="0.35">
      <c r="B589" s="62"/>
      <c r="C589" s="62"/>
      <c r="D589" s="61"/>
    </row>
    <row r="590" spans="2:4" ht="15" x14ac:dyDescent="0.35">
      <c r="B590" s="62"/>
      <c r="C590" s="62"/>
      <c r="D590" s="61"/>
    </row>
    <row r="591" spans="2:4" ht="15" x14ac:dyDescent="0.35">
      <c r="B591" s="62"/>
      <c r="C591" s="62"/>
      <c r="D591" s="61"/>
    </row>
    <row r="592" spans="2:4" ht="15" x14ac:dyDescent="0.35">
      <c r="B592" s="62"/>
      <c r="C592" s="62"/>
      <c r="D592" s="61"/>
    </row>
    <row r="593" spans="2:4" ht="15" x14ac:dyDescent="0.35">
      <c r="B593" s="62"/>
      <c r="C593" s="62"/>
      <c r="D593" s="61"/>
    </row>
    <row r="594" spans="2:4" ht="15" x14ac:dyDescent="0.35">
      <c r="B594" s="62"/>
      <c r="C594" s="62"/>
      <c r="D594" s="61"/>
    </row>
    <row r="595" spans="2:4" ht="15" x14ac:dyDescent="0.35">
      <c r="B595" s="62"/>
      <c r="C595" s="62"/>
      <c r="D595" s="61"/>
    </row>
    <row r="596" spans="2:4" ht="15" x14ac:dyDescent="0.35">
      <c r="B596" s="62"/>
      <c r="C596" s="62"/>
      <c r="D596" s="61"/>
    </row>
    <row r="597" spans="2:4" ht="15" x14ac:dyDescent="0.35">
      <c r="B597" s="62"/>
      <c r="C597" s="62"/>
      <c r="D597" s="61"/>
    </row>
    <row r="598" spans="2:4" ht="15" x14ac:dyDescent="0.35">
      <c r="B598" s="62"/>
      <c r="C598" s="62"/>
      <c r="D598" s="61"/>
    </row>
    <row r="599" spans="2:4" ht="15" x14ac:dyDescent="0.35">
      <c r="B599" s="62"/>
      <c r="C599" s="62"/>
      <c r="D599" s="61"/>
    </row>
    <row r="600" spans="2:4" ht="15" x14ac:dyDescent="0.35">
      <c r="B600" s="62"/>
      <c r="C600" s="62"/>
      <c r="D600" s="61"/>
    </row>
    <row r="601" spans="2:4" ht="15" x14ac:dyDescent="0.35">
      <c r="B601" s="62"/>
      <c r="C601" s="62"/>
      <c r="D601" s="61"/>
    </row>
    <row r="602" spans="2:4" ht="15" x14ac:dyDescent="0.35">
      <c r="B602" s="62"/>
      <c r="C602" s="62"/>
      <c r="D602" s="61"/>
    </row>
    <row r="603" spans="2:4" ht="15" x14ac:dyDescent="0.35">
      <c r="B603" s="62"/>
      <c r="C603" s="62"/>
      <c r="D603" s="61"/>
    </row>
    <row r="604" spans="2:4" ht="15" x14ac:dyDescent="0.35">
      <c r="B604" s="62"/>
      <c r="C604" s="62"/>
      <c r="D604" s="61"/>
    </row>
    <row r="605" spans="2:4" ht="15" x14ac:dyDescent="0.35">
      <c r="B605" s="62"/>
      <c r="C605" s="62"/>
      <c r="D605" s="61"/>
    </row>
    <row r="606" spans="2:4" ht="15" x14ac:dyDescent="0.35">
      <c r="B606" s="62"/>
      <c r="C606" s="62"/>
      <c r="D606" s="61"/>
    </row>
    <row r="607" spans="2:4" ht="15" x14ac:dyDescent="0.35">
      <c r="B607" s="62"/>
      <c r="C607" s="62"/>
      <c r="D607" s="61"/>
    </row>
    <row r="608" spans="2:4" ht="15" x14ac:dyDescent="0.35">
      <c r="B608" s="62"/>
      <c r="C608" s="62"/>
      <c r="D608" s="61"/>
    </row>
    <row r="609" spans="2:4" ht="15" x14ac:dyDescent="0.35">
      <c r="B609" s="62"/>
      <c r="C609" s="62"/>
      <c r="D609" s="61"/>
    </row>
    <row r="610" spans="2:4" ht="15" x14ac:dyDescent="0.35">
      <c r="B610" s="62"/>
      <c r="C610" s="62"/>
      <c r="D610" s="61"/>
    </row>
    <row r="611" spans="2:4" ht="15" x14ac:dyDescent="0.35">
      <c r="B611" s="62"/>
      <c r="C611" s="62"/>
      <c r="D611" s="61"/>
    </row>
    <row r="612" spans="2:4" ht="15" x14ac:dyDescent="0.35">
      <c r="B612" s="62"/>
      <c r="C612" s="62"/>
      <c r="D612" s="61"/>
    </row>
    <row r="613" spans="2:4" ht="15" x14ac:dyDescent="0.35">
      <c r="B613" s="62"/>
      <c r="C613" s="62"/>
      <c r="D613" s="61"/>
    </row>
    <row r="614" spans="2:4" ht="15" x14ac:dyDescent="0.35">
      <c r="B614" s="62"/>
      <c r="C614" s="62"/>
      <c r="D614" s="61"/>
    </row>
    <row r="615" spans="2:4" ht="15" x14ac:dyDescent="0.35">
      <c r="B615" s="62"/>
      <c r="C615" s="62"/>
      <c r="D615" s="61"/>
    </row>
    <row r="616" spans="2:4" ht="15" x14ac:dyDescent="0.35">
      <c r="B616" s="62"/>
      <c r="C616" s="62"/>
      <c r="D616" s="61"/>
    </row>
    <row r="617" spans="2:4" ht="15" x14ac:dyDescent="0.35">
      <c r="B617" s="62"/>
      <c r="C617" s="62"/>
      <c r="D617" s="61"/>
    </row>
    <row r="618" spans="2:4" ht="15" x14ac:dyDescent="0.35">
      <c r="B618" s="62"/>
      <c r="C618" s="62"/>
      <c r="D618" s="61"/>
    </row>
    <row r="619" spans="2:4" ht="15" x14ac:dyDescent="0.35">
      <c r="B619" s="62"/>
      <c r="C619" s="62"/>
      <c r="D619" s="61"/>
    </row>
    <row r="620" spans="2:4" ht="15" x14ac:dyDescent="0.35">
      <c r="B620" s="62"/>
      <c r="C620" s="62"/>
      <c r="D620" s="61"/>
    </row>
    <row r="621" spans="2:4" ht="15" x14ac:dyDescent="0.35">
      <c r="B621" s="62"/>
      <c r="C621" s="62"/>
      <c r="D621" s="61"/>
    </row>
    <row r="622" spans="2:4" ht="15" x14ac:dyDescent="0.35">
      <c r="B622" s="62"/>
      <c r="C622" s="62"/>
      <c r="D622" s="61"/>
    </row>
    <row r="623" spans="2:4" ht="15" x14ac:dyDescent="0.35">
      <c r="B623" s="62"/>
      <c r="C623" s="62"/>
      <c r="D623" s="61"/>
    </row>
    <row r="624" spans="2:4" ht="15" x14ac:dyDescent="0.35">
      <c r="B624" s="62"/>
      <c r="C624" s="62"/>
      <c r="D624" s="61"/>
    </row>
    <row r="625" spans="2:4" ht="15" x14ac:dyDescent="0.35">
      <c r="B625" s="62"/>
      <c r="C625" s="62"/>
      <c r="D625" s="61"/>
    </row>
    <row r="626" spans="2:4" ht="15" x14ac:dyDescent="0.35">
      <c r="B626" s="62"/>
      <c r="C626" s="62"/>
      <c r="D626" s="61"/>
    </row>
    <row r="627" spans="2:4" ht="15" x14ac:dyDescent="0.35">
      <c r="B627" s="62"/>
      <c r="C627" s="62"/>
      <c r="D627" s="61"/>
    </row>
    <row r="628" spans="2:4" ht="15" x14ac:dyDescent="0.35">
      <c r="B628" s="62"/>
      <c r="C628" s="62"/>
      <c r="D628" s="61"/>
    </row>
    <row r="629" spans="2:4" ht="15" x14ac:dyDescent="0.35">
      <c r="B629" s="62"/>
      <c r="C629" s="62"/>
      <c r="D629" s="61"/>
    </row>
    <row r="630" spans="2:4" ht="15" x14ac:dyDescent="0.35">
      <c r="B630" s="62"/>
      <c r="C630" s="62"/>
      <c r="D630" s="61"/>
    </row>
    <row r="631" spans="2:4" ht="15" x14ac:dyDescent="0.35">
      <c r="B631" s="62"/>
      <c r="C631" s="62"/>
      <c r="D631" s="61"/>
    </row>
    <row r="632" spans="2:4" ht="15" x14ac:dyDescent="0.35">
      <c r="B632" s="62"/>
      <c r="C632" s="62"/>
      <c r="D632" s="61"/>
    </row>
    <row r="633" spans="2:4" ht="15" x14ac:dyDescent="0.35">
      <c r="B633" s="62"/>
      <c r="C633" s="62"/>
      <c r="D633" s="61"/>
    </row>
    <row r="634" spans="2:4" ht="15" x14ac:dyDescent="0.35">
      <c r="B634" s="62"/>
      <c r="C634" s="62"/>
      <c r="D634" s="61"/>
    </row>
    <row r="635" spans="2:4" ht="15" x14ac:dyDescent="0.35">
      <c r="B635" s="62"/>
      <c r="C635" s="62"/>
      <c r="D635" s="61"/>
    </row>
    <row r="636" spans="2:4" ht="15" x14ac:dyDescent="0.35">
      <c r="B636" s="62"/>
      <c r="C636" s="62"/>
      <c r="D636" s="61"/>
    </row>
    <row r="637" spans="2:4" ht="15" x14ac:dyDescent="0.35">
      <c r="B637" s="62"/>
      <c r="C637" s="62"/>
      <c r="D637" s="61"/>
    </row>
    <row r="638" spans="2:4" ht="15" x14ac:dyDescent="0.35">
      <c r="B638" s="62"/>
      <c r="C638" s="62"/>
      <c r="D638" s="61"/>
    </row>
    <row r="639" spans="2:4" ht="15" x14ac:dyDescent="0.35">
      <c r="B639" s="62"/>
      <c r="C639" s="62"/>
      <c r="D639" s="61"/>
    </row>
    <row r="640" spans="2:4" ht="15" x14ac:dyDescent="0.35">
      <c r="B640" s="62"/>
      <c r="C640" s="62"/>
      <c r="D640" s="61"/>
    </row>
    <row r="641" spans="2:4" ht="15" x14ac:dyDescent="0.35">
      <c r="B641" s="62"/>
      <c r="C641" s="62"/>
      <c r="D641" s="61"/>
    </row>
    <row r="642" spans="2:4" ht="15" x14ac:dyDescent="0.35">
      <c r="B642" s="62"/>
      <c r="C642" s="62"/>
      <c r="D642" s="61"/>
    </row>
    <row r="643" spans="2:4" ht="15" x14ac:dyDescent="0.35">
      <c r="B643" s="62"/>
      <c r="C643" s="62"/>
      <c r="D643" s="61"/>
    </row>
    <row r="644" spans="2:4" ht="15" x14ac:dyDescent="0.35">
      <c r="B644" s="62"/>
      <c r="C644" s="62"/>
      <c r="D644" s="61"/>
    </row>
    <row r="645" spans="2:4" ht="15" x14ac:dyDescent="0.35">
      <c r="B645" s="62"/>
      <c r="C645" s="62"/>
      <c r="D645" s="61"/>
    </row>
    <row r="646" spans="2:4" ht="15" x14ac:dyDescent="0.35">
      <c r="B646" s="62"/>
      <c r="C646" s="62"/>
      <c r="D646" s="61"/>
    </row>
    <row r="647" spans="2:4" ht="15" x14ac:dyDescent="0.35">
      <c r="B647" s="62"/>
      <c r="C647" s="62"/>
      <c r="D647" s="61"/>
    </row>
    <row r="648" spans="2:4" ht="15" x14ac:dyDescent="0.35">
      <c r="B648" s="62"/>
      <c r="C648" s="62"/>
      <c r="D648" s="61"/>
    </row>
    <row r="649" spans="2:4" ht="15" x14ac:dyDescent="0.35">
      <c r="B649" s="62"/>
      <c r="C649" s="62"/>
      <c r="D649" s="61"/>
    </row>
    <row r="650" spans="2:4" ht="15" x14ac:dyDescent="0.35">
      <c r="B650" s="62"/>
      <c r="C650" s="62"/>
      <c r="D650" s="61"/>
    </row>
    <row r="651" spans="2:4" ht="15" x14ac:dyDescent="0.35">
      <c r="B651" s="62"/>
      <c r="C651" s="62"/>
      <c r="D651" s="61"/>
    </row>
    <row r="652" spans="2:4" ht="15" x14ac:dyDescent="0.35">
      <c r="B652" s="62"/>
      <c r="C652" s="62"/>
      <c r="D652" s="61"/>
    </row>
    <row r="653" spans="2:4" ht="15" x14ac:dyDescent="0.35">
      <c r="B653" s="62"/>
      <c r="C653" s="62"/>
      <c r="D653" s="61"/>
    </row>
    <row r="654" spans="2:4" ht="15" x14ac:dyDescent="0.35">
      <c r="B654" s="62"/>
      <c r="C654" s="62"/>
      <c r="D654" s="61"/>
    </row>
    <row r="655" spans="2:4" ht="15" x14ac:dyDescent="0.35">
      <c r="B655" s="62"/>
      <c r="C655" s="62"/>
      <c r="D655" s="61"/>
    </row>
    <row r="656" spans="2:4" ht="15" x14ac:dyDescent="0.35">
      <c r="B656" s="62"/>
      <c r="C656" s="62"/>
      <c r="D656" s="61"/>
    </row>
    <row r="657" spans="2:4" ht="15" x14ac:dyDescent="0.35">
      <c r="B657" s="62"/>
      <c r="C657" s="62"/>
      <c r="D657" s="61"/>
    </row>
    <row r="658" spans="2:4" ht="15" x14ac:dyDescent="0.35">
      <c r="B658" s="62"/>
      <c r="C658" s="62"/>
      <c r="D658" s="61"/>
    </row>
    <row r="659" spans="2:4" ht="15" x14ac:dyDescent="0.35">
      <c r="B659" s="62"/>
      <c r="C659" s="62"/>
      <c r="D659" s="61"/>
    </row>
    <row r="660" spans="2:4" ht="15" x14ac:dyDescent="0.35">
      <c r="B660" s="62"/>
      <c r="C660" s="62"/>
      <c r="D660" s="61"/>
    </row>
    <row r="661" spans="2:4" ht="15" x14ac:dyDescent="0.35">
      <c r="B661" s="62"/>
      <c r="C661" s="62"/>
      <c r="D661" s="61"/>
    </row>
    <row r="662" spans="2:4" ht="15" x14ac:dyDescent="0.35">
      <c r="B662" s="62"/>
      <c r="C662" s="62"/>
      <c r="D662" s="61"/>
    </row>
    <row r="663" spans="2:4" ht="15" x14ac:dyDescent="0.35">
      <c r="B663" s="62"/>
      <c r="C663" s="62"/>
      <c r="D663" s="61"/>
    </row>
    <row r="664" spans="2:4" ht="15" x14ac:dyDescent="0.35">
      <c r="B664" s="62"/>
      <c r="C664" s="62"/>
      <c r="D664" s="61"/>
    </row>
    <row r="665" spans="2:4" ht="15" x14ac:dyDescent="0.35">
      <c r="B665" s="62"/>
      <c r="C665" s="62"/>
      <c r="D665" s="61"/>
    </row>
    <row r="666" spans="2:4" ht="15" x14ac:dyDescent="0.35">
      <c r="B666" s="62"/>
      <c r="C666" s="62"/>
      <c r="D666" s="61"/>
    </row>
    <row r="667" spans="2:4" ht="15" x14ac:dyDescent="0.35">
      <c r="B667" s="62"/>
      <c r="C667" s="62"/>
      <c r="D667" s="61"/>
    </row>
    <row r="668" spans="2:4" ht="15" x14ac:dyDescent="0.35">
      <c r="B668" s="62"/>
      <c r="C668" s="62"/>
      <c r="D668" s="61"/>
    </row>
    <row r="669" spans="2:4" ht="15" x14ac:dyDescent="0.35">
      <c r="B669" s="62"/>
      <c r="C669" s="62"/>
      <c r="D669" s="61"/>
    </row>
    <row r="670" spans="2:4" ht="15" x14ac:dyDescent="0.35">
      <c r="B670" s="62"/>
      <c r="C670" s="62"/>
      <c r="D670" s="61"/>
    </row>
    <row r="671" spans="2:4" ht="15" x14ac:dyDescent="0.35">
      <c r="B671" s="62"/>
      <c r="C671" s="62"/>
      <c r="D671" s="61"/>
    </row>
    <row r="672" spans="2:4" ht="15" x14ac:dyDescent="0.35">
      <c r="B672" s="62"/>
      <c r="C672" s="62"/>
      <c r="D672" s="61"/>
    </row>
    <row r="673" spans="2:4" ht="15" x14ac:dyDescent="0.35">
      <c r="B673" s="62"/>
      <c r="C673" s="62"/>
      <c r="D673" s="61"/>
    </row>
    <row r="674" spans="2:4" ht="15" x14ac:dyDescent="0.35">
      <c r="B674" s="62"/>
      <c r="C674" s="62"/>
      <c r="D674" s="61"/>
    </row>
    <row r="675" spans="2:4" ht="15" x14ac:dyDescent="0.35">
      <c r="B675" s="62"/>
      <c r="C675" s="62"/>
      <c r="D675" s="61"/>
    </row>
    <row r="676" spans="2:4" ht="15" x14ac:dyDescent="0.35">
      <c r="B676" s="62"/>
      <c r="C676" s="62"/>
      <c r="D676" s="61"/>
    </row>
    <row r="677" spans="2:4" ht="15" x14ac:dyDescent="0.35">
      <c r="B677" s="62"/>
      <c r="C677" s="62"/>
      <c r="D677" s="61"/>
    </row>
    <row r="678" spans="2:4" ht="15" x14ac:dyDescent="0.35">
      <c r="B678" s="62"/>
      <c r="C678" s="62"/>
      <c r="D678" s="61"/>
    </row>
    <row r="679" spans="2:4" ht="15" x14ac:dyDescent="0.35">
      <c r="B679" s="62"/>
      <c r="C679" s="62"/>
      <c r="D679" s="61"/>
    </row>
    <row r="680" spans="2:4" ht="15" x14ac:dyDescent="0.35">
      <c r="B680" s="62"/>
      <c r="C680" s="62"/>
      <c r="D680" s="61"/>
    </row>
    <row r="681" spans="2:4" ht="15" x14ac:dyDescent="0.35">
      <c r="B681" s="62"/>
      <c r="C681" s="62"/>
      <c r="D681" s="61"/>
    </row>
    <row r="682" spans="2:4" ht="15" x14ac:dyDescent="0.35">
      <c r="B682" s="62"/>
      <c r="C682" s="62"/>
      <c r="D682" s="61"/>
    </row>
    <row r="683" spans="2:4" ht="15" x14ac:dyDescent="0.35">
      <c r="B683" s="62"/>
      <c r="C683" s="62"/>
      <c r="D683" s="61"/>
    </row>
    <row r="684" spans="2:4" ht="15" x14ac:dyDescent="0.35">
      <c r="B684" s="62"/>
      <c r="C684" s="62"/>
      <c r="D684" s="61"/>
    </row>
    <row r="685" spans="2:4" ht="15" x14ac:dyDescent="0.35">
      <c r="B685" s="62"/>
      <c r="C685" s="62"/>
      <c r="D685" s="61"/>
    </row>
    <row r="686" spans="2:4" ht="15" x14ac:dyDescent="0.35">
      <c r="B686" s="62"/>
      <c r="C686" s="62"/>
      <c r="D686" s="61"/>
    </row>
    <row r="687" spans="2:4" ht="15" x14ac:dyDescent="0.35">
      <c r="B687" s="62"/>
      <c r="C687" s="62"/>
      <c r="D687" s="61"/>
    </row>
    <row r="688" spans="2:4" ht="15" x14ac:dyDescent="0.35">
      <c r="B688" s="62"/>
      <c r="C688" s="62"/>
      <c r="D688" s="61"/>
    </row>
    <row r="689" spans="2:4" ht="15" x14ac:dyDescent="0.35">
      <c r="B689" s="62"/>
      <c r="C689" s="62"/>
      <c r="D689" s="61"/>
    </row>
    <row r="690" spans="2:4" ht="15" x14ac:dyDescent="0.35">
      <c r="B690" s="62"/>
      <c r="C690" s="62"/>
      <c r="D690" s="61"/>
    </row>
    <row r="691" spans="2:4" ht="15" x14ac:dyDescent="0.35">
      <c r="B691" s="62"/>
      <c r="C691" s="62"/>
      <c r="D691" s="61"/>
    </row>
    <row r="692" spans="2:4" ht="15" x14ac:dyDescent="0.35">
      <c r="B692" s="62"/>
      <c r="C692" s="62"/>
      <c r="D692" s="61"/>
    </row>
    <row r="693" spans="2:4" ht="15" x14ac:dyDescent="0.35">
      <c r="B693" s="62"/>
      <c r="C693" s="62"/>
      <c r="D693" s="61"/>
    </row>
    <row r="694" spans="2:4" ht="15" x14ac:dyDescent="0.35">
      <c r="B694" s="62"/>
      <c r="C694" s="62"/>
      <c r="D694" s="61"/>
    </row>
    <row r="695" spans="2:4" ht="15" x14ac:dyDescent="0.35">
      <c r="B695" s="62"/>
      <c r="C695" s="62"/>
      <c r="D695" s="61"/>
    </row>
    <row r="696" spans="2:4" ht="15" x14ac:dyDescent="0.35">
      <c r="B696" s="62"/>
      <c r="C696" s="62"/>
      <c r="D696" s="61"/>
    </row>
    <row r="697" spans="2:4" ht="15" x14ac:dyDescent="0.35">
      <c r="B697" s="62"/>
      <c r="C697" s="62"/>
      <c r="D697" s="61"/>
    </row>
    <row r="698" spans="2:4" ht="15" x14ac:dyDescent="0.35">
      <c r="B698" s="62"/>
      <c r="C698" s="62"/>
      <c r="D698" s="61"/>
    </row>
    <row r="699" spans="2:4" ht="15" x14ac:dyDescent="0.35">
      <c r="B699" s="62"/>
      <c r="C699" s="62"/>
      <c r="D699" s="61"/>
    </row>
    <row r="700" spans="2:4" ht="15" x14ac:dyDescent="0.35">
      <c r="B700" s="62"/>
      <c r="C700" s="62"/>
      <c r="D700" s="61"/>
    </row>
    <row r="701" spans="2:4" ht="15" x14ac:dyDescent="0.35">
      <c r="B701" s="62"/>
      <c r="C701" s="62"/>
      <c r="D701" s="61"/>
    </row>
    <row r="702" spans="2:4" ht="15" x14ac:dyDescent="0.35">
      <c r="B702" s="62"/>
      <c r="C702" s="62"/>
      <c r="D702" s="61"/>
    </row>
    <row r="703" spans="2:4" ht="15" x14ac:dyDescent="0.35">
      <c r="B703" s="62"/>
      <c r="C703" s="62"/>
      <c r="D703" s="61"/>
    </row>
    <row r="704" spans="2:4" ht="15" x14ac:dyDescent="0.35">
      <c r="B704" s="62"/>
      <c r="C704" s="62"/>
      <c r="D704" s="61"/>
    </row>
    <row r="705" spans="2:4" ht="15" x14ac:dyDescent="0.35">
      <c r="B705" s="62"/>
      <c r="C705" s="62"/>
      <c r="D705" s="61"/>
    </row>
    <row r="706" spans="2:4" ht="15" x14ac:dyDescent="0.35">
      <c r="B706" s="62"/>
      <c r="C706" s="62"/>
      <c r="D706" s="61"/>
    </row>
    <row r="707" spans="2:4" ht="15" x14ac:dyDescent="0.35">
      <c r="B707" s="62"/>
      <c r="C707" s="62"/>
      <c r="D707" s="61"/>
    </row>
    <row r="708" spans="2:4" ht="15" x14ac:dyDescent="0.35">
      <c r="B708" s="62"/>
      <c r="C708" s="62"/>
      <c r="D708" s="61"/>
    </row>
    <row r="709" spans="2:4" ht="15" x14ac:dyDescent="0.35">
      <c r="B709" s="62"/>
      <c r="C709" s="62"/>
      <c r="D709" s="61"/>
    </row>
    <row r="710" spans="2:4" ht="15" x14ac:dyDescent="0.35">
      <c r="B710" s="62"/>
      <c r="C710" s="62"/>
      <c r="D710" s="61"/>
    </row>
    <row r="711" spans="2:4" ht="15" x14ac:dyDescent="0.35">
      <c r="B711" s="62"/>
      <c r="C711" s="62"/>
      <c r="D711" s="61"/>
    </row>
    <row r="712" spans="2:4" ht="15" x14ac:dyDescent="0.35">
      <c r="B712" s="62"/>
      <c r="C712" s="62"/>
      <c r="D712" s="61"/>
    </row>
    <row r="713" spans="2:4" ht="15" x14ac:dyDescent="0.35">
      <c r="B713" s="62"/>
      <c r="C713" s="62"/>
      <c r="D713" s="61"/>
    </row>
    <row r="714" spans="2:4" ht="15" x14ac:dyDescent="0.35">
      <c r="B714" s="62"/>
      <c r="C714" s="62"/>
      <c r="D714" s="61"/>
    </row>
    <row r="715" spans="2:4" ht="15" x14ac:dyDescent="0.35">
      <c r="B715" s="62"/>
      <c r="C715" s="62"/>
      <c r="D715" s="61"/>
    </row>
    <row r="716" spans="2:4" ht="15" x14ac:dyDescent="0.35">
      <c r="B716" s="62"/>
      <c r="C716" s="62"/>
      <c r="D716" s="61"/>
    </row>
    <row r="717" spans="2:4" ht="15" x14ac:dyDescent="0.35">
      <c r="B717" s="62"/>
      <c r="C717" s="62"/>
      <c r="D717" s="61"/>
    </row>
    <row r="718" spans="2:4" ht="15" x14ac:dyDescent="0.35">
      <c r="B718" s="62"/>
      <c r="C718" s="62"/>
      <c r="D718" s="61"/>
    </row>
    <row r="719" spans="2:4" ht="15" x14ac:dyDescent="0.35">
      <c r="B719" s="62"/>
      <c r="C719" s="62"/>
      <c r="D719" s="61"/>
    </row>
    <row r="720" spans="2:4" ht="15" x14ac:dyDescent="0.35">
      <c r="B720" s="62"/>
      <c r="C720" s="62"/>
      <c r="D720" s="61"/>
    </row>
    <row r="721" spans="2:4" ht="15" x14ac:dyDescent="0.35">
      <c r="B721" s="62"/>
      <c r="C721" s="62"/>
      <c r="D721" s="61"/>
    </row>
    <row r="722" spans="2:4" ht="15" x14ac:dyDescent="0.35">
      <c r="B722" s="62"/>
      <c r="C722" s="62"/>
      <c r="D722" s="61"/>
    </row>
    <row r="723" spans="2:4" ht="15" x14ac:dyDescent="0.35">
      <c r="B723" s="62"/>
      <c r="C723" s="62"/>
      <c r="D723" s="61"/>
    </row>
    <row r="724" spans="2:4" ht="15" x14ac:dyDescent="0.35">
      <c r="B724" s="62"/>
      <c r="C724" s="62"/>
      <c r="D724" s="61"/>
    </row>
    <row r="725" spans="2:4" ht="15" x14ac:dyDescent="0.35">
      <c r="B725" s="62"/>
      <c r="C725" s="62"/>
      <c r="D725" s="61"/>
    </row>
    <row r="726" spans="2:4" ht="15" x14ac:dyDescent="0.35">
      <c r="B726" s="62"/>
      <c r="C726" s="62"/>
      <c r="D726" s="61"/>
    </row>
    <row r="727" spans="2:4" ht="15" x14ac:dyDescent="0.35">
      <c r="B727" s="62"/>
      <c r="C727" s="62"/>
      <c r="D727" s="61"/>
    </row>
    <row r="728" spans="2:4" ht="15" x14ac:dyDescent="0.35">
      <c r="B728" s="62"/>
      <c r="C728" s="62"/>
      <c r="D728" s="61"/>
    </row>
    <row r="729" spans="2:4" ht="15" x14ac:dyDescent="0.35">
      <c r="B729" s="62"/>
      <c r="C729" s="62"/>
      <c r="D729" s="61"/>
    </row>
    <row r="730" spans="2:4" ht="15" x14ac:dyDescent="0.35">
      <c r="B730" s="62"/>
      <c r="C730" s="62"/>
      <c r="D730" s="61"/>
    </row>
    <row r="731" spans="2:4" ht="15" x14ac:dyDescent="0.35">
      <c r="B731" s="62"/>
      <c r="C731" s="62"/>
      <c r="D731" s="61"/>
    </row>
    <row r="732" spans="2:4" ht="15" x14ac:dyDescent="0.35">
      <c r="B732" s="62"/>
      <c r="C732" s="62"/>
      <c r="D732" s="61"/>
    </row>
    <row r="733" spans="2:4" ht="15" x14ac:dyDescent="0.35">
      <c r="B733" s="62"/>
      <c r="C733" s="62"/>
      <c r="D733" s="61"/>
    </row>
    <row r="734" spans="2:4" ht="15" x14ac:dyDescent="0.35">
      <c r="B734" s="62"/>
      <c r="C734" s="62"/>
      <c r="D734" s="61"/>
    </row>
    <row r="735" spans="2:4" ht="15" x14ac:dyDescent="0.35">
      <c r="B735" s="62"/>
      <c r="C735" s="62"/>
      <c r="D735" s="61"/>
    </row>
    <row r="736" spans="2:4" ht="15" x14ac:dyDescent="0.35">
      <c r="B736" s="62"/>
      <c r="C736" s="62"/>
      <c r="D736" s="61"/>
    </row>
    <row r="737" spans="2:4" ht="15" x14ac:dyDescent="0.35">
      <c r="B737" s="62"/>
      <c r="C737" s="62"/>
      <c r="D737" s="61"/>
    </row>
    <row r="738" spans="2:4" ht="15" x14ac:dyDescent="0.35">
      <c r="B738" s="62"/>
      <c r="C738" s="62"/>
      <c r="D738" s="61"/>
    </row>
    <row r="739" spans="2:4" ht="15" x14ac:dyDescent="0.35">
      <c r="B739" s="62"/>
      <c r="C739" s="62"/>
      <c r="D739" s="61"/>
    </row>
    <row r="740" spans="2:4" ht="15" x14ac:dyDescent="0.35">
      <c r="B740" s="62"/>
      <c r="C740" s="62"/>
      <c r="D740" s="61"/>
    </row>
    <row r="741" spans="2:4" ht="15" x14ac:dyDescent="0.35">
      <c r="B741" s="62"/>
      <c r="C741" s="62"/>
      <c r="D741" s="61"/>
    </row>
    <row r="742" spans="2:4" ht="15" x14ac:dyDescent="0.35">
      <c r="B742" s="62"/>
      <c r="C742" s="62"/>
      <c r="D742" s="61"/>
    </row>
    <row r="743" spans="2:4" ht="15" x14ac:dyDescent="0.35">
      <c r="B743" s="62"/>
      <c r="C743" s="62"/>
      <c r="D743" s="61"/>
    </row>
    <row r="744" spans="2:4" ht="15" x14ac:dyDescent="0.35">
      <c r="B744" s="62"/>
      <c r="C744" s="62"/>
      <c r="D744" s="61"/>
    </row>
    <row r="745" spans="2:4" ht="15" x14ac:dyDescent="0.35">
      <c r="B745" s="62"/>
      <c r="C745" s="62"/>
      <c r="D745" s="61"/>
    </row>
    <row r="746" spans="2:4" ht="15" x14ac:dyDescent="0.35">
      <c r="B746" s="62"/>
      <c r="C746" s="62"/>
      <c r="D746" s="61"/>
    </row>
    <row r="747" spans="2:4" ht="15" x14ac:dyDescent="0.35">
      <c r="B747" s="62"/>
      <c r="C747" s="62"/>
      <c r="D747" s="61"/>
    </row>
    <row r="748" spans="2:4" ht="15" x14ac:dyDescent="0.35">
      <c r="B748" s="62"/>
      <c r="C748" s="62"/>
      <c r="D748" s="61"/>
    </row>
    <row r="749" spans="2:4" ht="15" x14ac:dyDescent="0.35">
      <c r="B749" s="62"/>
      <c r="C749" s="62"/>
      <c r="D749" s="61"/>
    </row>
    <row r="750" spans="2:4" ht="15" x14ac:dyDescent="0.35">
      <c r="B750" s="62"/>
      <c r="C750" s="62"/>
      <c r="D750" s="61"/>
    </row>
    <row r="751" spans="2:4" ht="15" x14ac:dyDescent="0.35">
      <c r="B751" s="62"/>
      <c r="C751" s="62"/>
      <c r="D751" s="61"/>
    </row>
    <row r="752" spans="2:4" ht="15" x14ac:dyDescent="0.35">
      <c r="B752" s="62"/>
      <c r="C752" s="62"/>
      <c r="D752" s="61"/>
    </row>
    <row r="753" spans="2:4" ht="15" x14ac:dyDescent="0.35">
      <c r="B753" s="62"/>
      <c r="C753" s="62"/>
      <c r="D753" s="61"/>
    </row>
    <row r="754" spans="2:4" ht="15" x14ac:dyDescent="0.35">
      <c r="B754" s="62"/>
      <c r="C754" s="62"/>
      <c r="D754" s="61"/>
    </row>
    <row r="755" spans="2:4" ht="15" x14ac:dyDescent="0.35">
      <c r="B755" s="62"/>
      <c r="C755" s="62"/>
      <c r="D755" s="61"/>
    </row>
    <row r="756" spans="2:4" ht="15" x14ac:dyDescent="0.35">
      <c r="B756" s="62"/>
      <c r="C756" s="62"/>
      <c r="D756" s="61"/>
    </row>
    <row r="757" spans="2:4" ht="15" x14ac:dyDescent="0.35">
      <c r="B757" s="62"/>
      <c r="C757" s="62"/>
      <c r="D757" s="61"/>
    </row>
    <row r="758" spans="2:4" ht="15" x14ac:dyDescent="0.35">
      <c r="B758" s="62"/>
      <c r="C758" s="62"/>
      <c r="D758" s="61"/>
    </row>
    <row r="759" spans="2:4" ht="15" x14ac:dyDescent="0.35">
      <c r="B759" s="62"/>
      <c r="C759" s="62"/>
      <c r="D759" s="61"/>
    </row>
    <row r="760" spans="2:4" ht="15" x14ac:dyDescent="0.35">
      <c r="B760" s="62"/>
      <c r="C760" s="62"/>
      <c r="D760" s="61"/>
    </row>
    <row r="761" spans="2:4" ht="15" x14ac:dyDescent="0.35">
      <c r="B761" s="62"/>
      <c r="C761" s="62"/>
      <c r="D761" s="61"/>
    </row>
    <row r="762" spans="2:4" ht="15" x14ac:dyDescent="0.35">
      <c r="B762" s="62"/>
      <c r="C762" s="62"/>
      <c r="D762" s="61"/>
    </row>
    <row r="763" spans="2:4" ht="15" x14ac:dyDescent="0.35">
      <c r="B763" s="62"/>
      <c r="C763" s="62"/>
      <c r="D763" s="61"/>
    </row>
    <row r="764" spans="2:4" ht="15" x14ac:dyDescent="0.35">
      <c r="B764" s="62"/>
      <c r="C764" s="62"/>
      <c r="D764" s="61"/>
    </row>
    <row r="765" spans="2:4" ht="15" x14ac:dyDescent="0.35">
      <c r="B765" s="62"/>
      <c r="C765" s="62"/>
      <c r="D765" s="61"/>
    </row>
    <row r="766" spans="2:4" ht="15" x14ac:dyDescent="0.35">
      <c r="B766" s="62"/>
      <c r="C766" s="62"/>
      <c r="D766" s="61"/>
    </row>
    <row r="767" spans="2:4" ht="15" x14ac:dyDescent="0.35">
      <c r="B767" s="62"/>
      <c r="C767" s="62"/>
      <c r="D767" s="61"/>
    </row>
    <row r="768" spans="2:4" ht="15" x14ac:dyDescent="0.35">
      <c r="B768" s="62"/>
      <c r="C768" s="62"/>
      <c r="D768" s="61"/>
    </row>
    <row r="769" spans="2:4" ht="15" x14ac:dyDescent="0.35">
      <c r="B769" s="62"/>
      <c r="C769" s="62"/>
      <c r="D769" s="61"/>
    </row>
    <row r="770" spans="2:4" ht="15" x14ac:dyDescent="0.35">
      <c r="B770" s="62"/>
      <c r="C770" s="62"/>
      <c r="D770" s="61"/>
    </row>
    <row r="771" spans="2:4" ht="15" x14ac:dyDescent="0.35">
      <c r="B771" s="62"/>
      <c r="C771" s="62"/>
      <c r="D771" s="61"/>
    </row>
    <row r="772" spans="2:4" ht="15" x14ac:dyDescent="0.35">
      <c r="B772" s="62"/>
      <c r="C772" s="62"/>
      <c r="D772" s="61"/>
    </row>
    <row r="773" spans="2:4" ht="15" x14ac:dyDescent="0.35">
      <c r="B773" s="62"/>
      <c r="C773" s="62"/>
      <c r="D773" s="61"/>
    </row>
    <row r="774" spans="2:4" ht="15" x14ac:dyDescent="0.35">
      <c r="B774" s="62"/>
      <c r="C774" s="62"/>
      <c r="D774" s="61"/>
    </row>
    <row r="775" spans="2:4" ht="15" x14ac:dyDescent="0.35">
      <c r="B775" s="62"/>
      <c r="C775" s="62"/>
      <c r="D775" s="61"/>
    </row>
    <row r="776" spans="2:4" ht="15" x14ac:dyDescent="0.35">
      <c r="B776" s="62"/>
      <c r="C776" s="62"/>
      <c r="D776" s="61"/>
    </row>
    <row r="777" spans="2:4" ht="15" x14ac:dyDescent="0.35">
      <c r="B777" s="62"/>
      <c r="C777" s="62"/>
      <c r="D777" s="61"/>
    </row>
    <row r="778" spans="2:4" ht="15" x14ac:dyDescent="0.35">
      <c r="B778" s="62"/>
      <c r="C778" s="62"/>
      <c r="D778" s="61"/>
    </row>
    <row r="779" spans="2:4" ht="15" x14ac:dyDescent="0.35">
      <c r="B779" s="62"/>
      <c r="C779" s="62"/>
      <c r="D779" s="61"/>
    </row>
    <row r="780" spans="2:4" ht="15" x14ac:dyDescent="0.35">
      <c r="B780" s="62"/>
      <c r="C780" s="62"/>
      <c r="D780" s="61"/>
    </row>
    <row r="781" spans="2:4" ht="15" x14ac:dyDescent="0.35">
      <c r="B781" s="62"/>
      <c r="C781" s="62"/>
      <c r="D781" s="61"/>
    </row>
    <row r="782" spans="2:4" ht="15" x14ac:dyDescent="0.35">
      <c r="B782" s="62"/>
      <c r="C782" s="62"/>
      <c r="D782" s="61"/>
    </row>
    <row r="783" spans="2:4" ht="15" x14ac:dyDescent="0.35">
      <c r="B783" s="62"/>
      <c r="C783" s="62"/>
      <c r="D783" s="61"/>
    </row>
    <row r="784" spans="2:4" ht="15" x14ac:dyDescent="0.35">
      <c r="B784" s="62"/>
      <c r="C784" s="62"/>
      <c r="D784" s="61"/>
    </row>
    <row r="785" spans="2:4" ht="15" x14ac:dyDescent="0.35">
      <c r="B785" s="62"/>
      <c r="C785" s="62"/>
      <c r="D785" s="61"/>
    </row>
    <row r="786" spans="2:4" ht="15" x14ac:dyDescent="0.35">
      <c r="B786" s="62"/>
      <c r="C786" s="62"/>
      <c r="D786" s="61"/>
    </row>
    <row r="787" spans="2:4" ht="15" x14ac:dyDescent="0.35">
      <c r="B787" s="62"/>
      <c r="C787" s="62"/>
      <c r="D787" s="61"/>
    </row>
    <row r="788" spans="2:4" ht="15" x14ac:dyDescent="0.35">
      <c r="B788" s="62"/>
      <c r="C788" s="62"/>
      <c r="D788" s="61"/>
    </row>
    <row r="789" spans="2:4" ht="15" x14ac:dyDescent="0.35">
      <c r="B789" s="62"/>
      <c r="C789" s="62"/>
      <c r="D789" s="61"/>
    </row>
    <row r="790" spans="2:4" ht="15" x14ac:dyDescent="0.35">
      <c r="B790" s="62"/>
      <c r="C790" s="62"/>
      <c r="D790" s="61"/>
    </row>
    <row r="791" spans="2:4" ht="15" x14ac:dyDescent="0.35">
      <c r="B791" s="62"/>
      <c r="C791" s="62"/>
      <c r="D791" s="61"/>
    </row>
    <row r="792" spans="2:4" ht="15" x14ac:dyDescent="0.35">
      <c r="B792" s="62"/>
      <c r="C792" s="62"/>
      <c r="D792" s="61"/>
    </row>
    <row r="793" spans="2:4" ht="15" x14ac:dyDescent="0.35">
      <c r="B793" s="62"/>
      <c r="C793" s="62"/>
      <c r="D793" s="61"/>
    </row>
    <row r="794" spans="2:4" ht="15" x14ac:dyDescent="0.35">
      <c r="B794" s="62"/>
      <c r="C794" s="62"/>
      <c r="D794" s="61"/>
    </row>
    <row r="795" spans="2:4" ht="15" x14ac:dyDescent="0.35">
      <c r="B795" s="62"/>
      <c r="C795" s="62"/>
      <c r="D795" s="61"/>
    </row>
    <row r="796" spans="2:4" ht="15" x14ac:dyDescent="0.35">
      <c r="B796" s="62"/>
      <c r="C796" s="62"/>
      <c r="D796" s="61"/>
    </row>
    <row r="797" spans="2:4" ht="15" x14ac:dyDescent="0.35">
      <c r="B797" s="62"/>
      <c r="C797" s="62"/>
      <c r="D797" s="61"/>
    </row>
    <row r="798" spans="2:4" ht="15" x14ac:dyDescent="0.35">
      <c r="B798" s="62"/>
      <c r="C798" s="62"/>
      <c r="D798" s="61"/>
    </row>
    <row r="799" spans="2:4" ht="15" x14ac:dyDescent="0.35">
      <c r="B799" s="62"/>
      <c r="C799" s="62"/>
      <c r="D799" s="61"/>
    </row>
    <row r="800" spans="2:4" ht="15" x14ac:dyDescent="0.35">
      <c r="B800" s="62"/>
      <c r="C800" s="62"/>
      <c r="D800" s="61"/>
    </row>
    <row r="801" spans="2:4" ht="15" x14ac:dyDescent="0.35">
      <c r="B801" s="62"/>
      <c r="C801" s="62"/>
      <c r="D801" s="61"/>
    </row>
    <row r="802" spans="2:4" ht="15" x14ac:dyDescent="0.35">
      <c r="B802" s="62"/>
      <c r="C802" s="62"/>
      <c r="D802" s="61"/>
    </row>
    <row r="803" spans="2:4" ht="15" x14ac:dyDescent="0.35">
      <c r="B803" s="62"/>
      <c r="C803" s="62"/>
      <c r="D803" s="61"/>
    </row>
    <row r="804" spans="2:4" ht="15" x14ac:dyDescent="0.35">
      <c r="B804" s="62"/>
      <c r="C804" s="62"/>
      <c r="D804" s="61"/>
    </row>
    <row r="805" spans="2:4" ht="15" x14ac:dyDescent="0.35">
      <c r="B805" s="62"/>
      <c r="C805" s="62"/>
      <c r="D805" s="61"/>
    </row>
    <row r="806" spans="2:4" ht="15" x14ac:dyDescent="0.35">
      <c r="B806" s="62"/>
      <c r="C806" s="62"/>
      <c r="D806" s="61"/>
    </row>
    <row r="807" spans="2:4" ht="15" x14ac:dyDescent="0.35">
      <c r="B807" s="62"/>
      <c r="C807" s="62"/>
      <c r="D807" s="61"/>
    </row>
    <row r="808" spans="2:4" ht="15" x14ac:dyDescent="0.35">
      <c r="B808" s="62"/>
      <c r="C808" s="62"/>
      <c r="D808" s="61"/>
    </row>
    <row r="809" spans="2:4" ht="15" x14ac:dyDescent="0.35">
      <c r="B809" s="62"/>
      <c r="C809" s="62"/>
      <c r="D809" s="61"/>
    </row>
    <row r="810" spans="2:4" ht="15" x14ac:dyDescent="0.35">
      <c r="B810" s="62"/>
      <c r="C810" s="62"/>
      <c r="D810" s="61"/>
    </row>
    <row r="811" spans="2:4" ht="15" x14ac:dyDescent="0.35">
      <c r="B811" s="62"/>
      <c r="C811" s="62"/>
      <c r="D811" s="61"/>
    </row>
    <row r="812" spans="2:4" ht="15" x14ac:dyDescent="0.35">
      <c r="B812" s="62"/>
      <c r="C812" s="62"/>
      <c r="D812" s="61"/>
    </row>
    <row r="813" spans="2:4" ht="15" x14ac:dyDescent="0.35">
      <c r="B813" s="62"/>
      <c r="C813" s="62"/>
      <c r="D813" s="61"/>
    </row>
    <row r="814" spans="2:4" ht="15" x14ac:dyDescent="0.35">
      <c r="B814" s="62"/>
      <c r="C814" s="62"/>
      <c r="D814" s="61"/>
    </row>
    <row r="815" spans="2:4" ht="15" x14ac:dyDescent="0.35">
      <c r="B815" s="62"/>
      <c r="C815" s="62"/>
      <c r="D815" s="61"/>
    </row>
    <row r="816" spans="2:4" ht="15" x14ac:dyDescent="0.35">
      <c r="B816" s="62"/>
      <c r="C816" s="62"/>
      <c r="D816" s="61"/>
    </row>
    <row r="817" spans="2:4" ht="15" x14ac:dyDescent="0.35">
      <c r="B817" s="62"/>
      <c r="C817" s="62"/>
      <c r="D817" s="61"/>
    </row>
    <row r="818" spans="2:4" ht="15" x14ac:dyDescent="0.35">
      <c r="B818" s="62"/>
      <c r="C818" s="62"/>
      <c r="D818" s="61"/>
    </row>
    <row r="819" spans="2:4" ht="15" x14ac:dyDescent="0.35">
      <c r="B819" s="62"/>
      <c r="C819" s="62"/>
      <c r="D819" s="61"/>
    </row>
    <row r="820" spans="2:4" ht="15" x14ac:dyDescent="0.35">
      <c r="B820" s="62"/>
      <c r="C820" s="62"/>
      <c r="D820" s="61"/>
    </row>
    <row r="821" spans="2:4" ht="15" x14ac:dyDescent="0.35">
      <c r="B821" s="62"/>
      <c r="C821" s="62"/>
      <c r="D821" s="61"/>
    </row>
    <row r="822" spans="2:4" ht="15" x14ac:dyDescent="0.35">
      <c r="B822" s="62"/>
      <c r="C822" s="62"/>
      <c r="D822" s="61"/>
    </row>
    <row r="823" spans="2:4" ht="15" x14ac:dyDescent="0.35">
      <c r="B823" s="62"/>
      <c r="C823" s="62"/>
      <c r="D823" s="61"/>
    </row>
    <row r="824" spans="2:4" ht="15" x14ac:dyDescent="0.35">
      <c r="B824" s="62"/>
      <c r="C824" s="62"/>
      <c r="D824" s="61"/>
    </row>
    <row r="825" spans="2:4" ht="15" x14ac:dyDescent="0.35">
      <c r="B825" s="62"/>
      <c r="C825" s="62"/>
      <c r="D825" s="61"/>
    </row>
    <row r="826" spans="2:4" ht="15" x14ac:dyDescent="0.35">
      <c r="B826" s="62"/>
      <c r="C826" s="62"/>
      <c r="D826" s="61"/>
    </row>
    <row r="827" spans="2:4" ht="15" x14ac:dyDescent="0.35">
      <c r="B827" s="62"/>
      <c r="C827" s="62"/>
      <c r="D827" s="61"/>
    </row>
    <row r="828" spans="2:4" ht="15" x14ac:dyDescent="0.35">
      <c r="B828" s="62"/>
      <c r="C828" s="62"/>
      <c r="D828" s="61"/>
    </row>
    <row r="829" spans="2:4" ht="15" x14ac:dyDescent="0.35">
      <c r="B829" s="62"/>
      <c r="C829" s="62"/>
      <c r="D829" s="61"/>
    </row>
    <row r="830" spans="2:4" ht="15" x14ac:dyDescent="0.35">
      <c r="B830" s="62"/>
      <c r="C830" s="62"/>
      <c r="D830" s="61"/>
    </row>
    <row r="831" spans="2:4" ht="15" x14ac:dyDescent="0.35">
      <c r="B831" s="62"/>
      <c r="C831" s="62"/>
      <c r="D831" s="61"/>
    </row>
    <row r="832" spans="2:4" ht="15" x14ac:dyDescent="0.35">
      <c r="B832" s="62"/>
      <c r="C832" s="62"/>
      <c r="D832" s="61"/>
    </row>
    <row r="833" spans="2:4" ht="15" x14ac:dyDescent="0.35">
      <c r="B833" s="62"/>
      <c r="C833" s="62"/>
      <c r="D833" s="61"/>
    </row>
    <row r="834" spans="2:4" ht="15" x14ac:dyDescent="0.35">
      <c r="B834" s="62"/>
      <c r="C834" s="62"/>
      <c r="D834" s="61"/>
    </row>
    <row r="835" spans="2:4" ht="15" x14ac:dyDescent="0.35">
      <c r="B835" s="62"/>
      <c r="C835" s="62"/>
      <c r="D835" s="61"/>
    </row>
    <row r="836" spans="2:4" ht="15" x14ac:dyDescent="0.35">
      <c r="B836" s="62"/>
      <c r="C836" s="62"/>
      <c r="D836" s="61"/>
    </row>
    <row r="837" spans="2:4" ht="15" x14ac:dyDescent="0.35">
      <c r="B837" s="62"/>
      <c r="C837" s="62"/>
      <c r="D837" s="61"/>
    </row>
    <row r="838" spans="2:4" ht="15" x14ac:dyDescent="0.35">
      <c r="B838" s="62"/>
      <c r="C838" s="62"/>
      <c r="D838" s="61"/>
    </row>
    <row r="839" spans="2:4" ht="15" x14ac:dyDescent="0.35">
      <c r="B839" s="62"/>
      <c r="C839" s="62"/>
      <c r="D839" s="61"/>
    </row>
    <row r="840" spans="2:4" ht="15" x14ac:dyDescent="0.35">
      <c r="B840" s="62"/>
      <c r="C840" s="62"/>
      <c r="D840" s="61"/>
    </row>
    <row r="841" spans="2:4" ht="15" x14ac:dyDescent="0.35">
      <c r="B841" s="62"/>
      <c r="C841" s="62"/>
      <c r="D841" s="61"/>
    </row>
    <row r="842" spans="2:4" ht="15" x14ac:dyDescent="0.35">
      <c r="B842" s="62"/>
      <c r="C842" s="62"/>
      <c r="D842" s="61"/>
    </row>
    <row r="843" spans="2:4" ht="15" x14ac:dyDescent="0.35">
      <c r="B843" s="62"/>
      <c r="C843" s="62"/>
      <c r="D843" s="61"/>
    </row>
    <row r="844" spans="2:4" ht="15" x14ac:dyDescent="0.35">
      <c r="B844" s="62"/>
      <c r="C844" s="62"/>
      <c r="D844" s="61"/>
    </row>
    <row r="845" spans="2:4" ht="15" x14ac:dyDescent="0.35">
      <c r="B845" s="62"/>
      <c r="C845" s="62"/>
      <c r="D845" s="61"/>
    </row>
    <row r="846" spans="2:4" ht="15" x14ac:dyDescent="0.35">
      <c r="B846" s="62"/>
      <c r="C846" s="62"/>
      <c r="D846" s="61"/>
    </row>
    <row r="847" spans="2:4" ht="15" x14ac:dyDescent="0.35">
      <c r="B847" s="62"/>
      <c r="C847" s="62"/>
      <c r="D847" s="61"/>
    </row>
    <row r="848" spans="2:4" ht="15" x14ac:dyDescent="0.35">
      <c r="B848" s="62"/>
      <c r="C848" s="62"/>
      <c r="D848" s="61"/>
    </row>
    <row r="849" spans="2:4" ht="15" x14ac:dyDescent="0.35">
      <c r="B849" s="62"/>
      <c r="C849" s="62"/>
      <c r="D849" s="61"/>
    </row>
    <row r="850" spans="2:4" ht="15" x14ac:dyDescent="0.35">
      <c r="B850" s="62"/>
      <c r="C850" s="62"/>
      <c r="D850" s="61"/>
    </row>
    <row r="851" spans="2:4" ht="15" x14ac:dyDescent="0.35">
      <c r="B851" s="62"/>
      <c r="C851" s="62"/>
      <c r="D851" s="61"/>
    </row>
    <row r="852" spans="2:4" ht="15" x14ac:dyDescent="0.35">
      <c r="B852" s="62"/>
      <c r="C852" s="62"/>
      <c r="D852" s="61"/>
    </row>
    <row r="853" spans="2:4" ht="15" x14ac:dyDescent="0.35">
      <c r="B853" s="62"/>
      <c r="C853" s="62"/>
      <c r="D853" s="61"/>
    </row>
    <row r="854" spans="2:4" ht="15" x14ac:dyDescent="0.35">
      <c r="B854" s="62"/>
      <c r="C854" s="62"/>
      <c r="D854" s="61"/>
    </row>
    <row r="855" spans="2:4" ht="15" x14ac:dyDescent="0.35">
      <c r="B855" s="62"/>
      <c r="C855" s="62"/>
      <c r="D855" s="61"/>
    </row>
    <row r="856" spans="2:4" ht="15" x14ac:dyDescent="0.35">
      <c r="B856" s="62"/>
      <c r="C856" s="62"/>
      <c r="D856" s="61"/>
    </row>
    <row r="857" spans="2:4" ht="15" x14ac:dyDescent="0.35">
      <c r="B857" s="62"/>
      <c r="C857" s="62"/>
      <c r="D857" s="61"/>
    </row>
    <row r="858" spans="2:4" ht="15" x14ac:dyDescent="0.35">
      <c r="B858" s="62"/>
      <c r="C858" s="62"/>
      <c r="D858" s="61"/>
    </row>
    <row r="859" spans="2:4" ht="15" x14ac:dyDescent="0.35">
      <c r="B859" s="62"/>
      <c r="C859" s="62"/>
      <c r="D859" s="61"/>
    </row>
    <row r="860" spans="2:4" ht="15" x14ac:dyDescent="0.35">
      <c r="B860" s="62"/>
      <c r="C860" s="62"/>
      <c r="D860" s="61"/>
    </row>
    <row r="861" spans="2:4" ht="15" x14ac:dyDescent="0.35">
      <c r="B861" s="62"/>
      <c r="C861" s="62"/>
      <c r="D861" s="61"/>
    </row>
    <row r="862" spans="2:4" ht="15" x14ac:dyDescent="0.35">
      <c r="B862" s="62"/>
      <c r="C862" s="62"/>
      <c r="D862" s="61"/>
    </row>
    <row r="863" spans="2:4" ht="15" x14ac:dyDescent="0.35">
      <c r="B863" s="62"/>
      <c r="C863" s="62"/>
      <c r="D863" s="61"/>
    </row>
    <row r="864" spans="2:4" ht="15" x14ac:dyDescent="0.35">
      <c r="B864" s="62"/>
      <c r="C864" s="62"/>
      <c r="D864" s="61"/>
    </row>
    <row r="865" spans="2:4" ht="15" x14ac:dyDescent="0.35">
      <c r="B865" s="62"/>
      <c r="C865" s="62"/>
      <c r="D865" s="61"/>
    </row>
    <row r="866" spans="2:4" ht="15" x14ac:dyDescent="0.35">
      <c r="B866" s="62"/>
      <c r="C866" s="62"/>
      <c r="D866" s="61"/>
    </row>
    <row r="867" spans="2:4" ht="15" x14ac:dyDescent="0.35">
      <c r="B867" s="62"/>
      <c r="C867" s="62"/>
      <c r="D867" s="61"/>
    </row>
    <row r="868" spans="2:4" ht="15" x14ac:dyDescent="0.35">
      <c r="B868" s="62"/>
      <c r="C868" s="62"/>
      <c r="D868" s="61"/>
    </row>
    <row r="869" spans="2:4" ht="15" x14ac:dyDescent="0.35">
      <c r="B869" s="62"/>
      <c r="C869" s="62"/>
      <c r="D869" s="61"/>
    </row>
    <row r="870" spans="2:4" ht="15" x14ac:dyDescent="0.35">
      <c r="B870" s="62"/>
      <c r="C870" s="62"/>
      <c r="D870" s="61"/>
    </row>
    <row r="871" spans="2:4" ht="15" x14ac:dyDescent="0.35">
      <c r="B871" s="62"/>
      <c r="C871" s="62"/>
      <c r="D871" s="61"/>
    </row>
    <row r="872" spans="2:4" ht="15" x14ac:dyDescent="0.35">
      <c r="B872" s="62"/>
      <c r="C872" s="62"/>
      <c r="D872" s="61"/>
    </row>
    <row r="873" spans="2:4" ht="15" x14ac:dyDescent="0.35">
      <c r="B873" s="62"/>
      <c r="C873" s="62"/>
      <c r="D873" s="61"/>
    </row>
    <row r="874" spans="2:4" ht="15" x14ac:dyDescent="0.35">
      <c r="B874" s="62"/>
      <c r="C874" s="62"/>
      <c r="D874" s="61"/>
    </row>
    <row r="875" spans="2:4" ht="15" x14ac:dyDescent="0.35">
      <c r="B875" s="62"/>
      <c r="C875" s="62"/>
      <c r="D875" s="61"/>
    </row>
    <row r="876" spans="2:4" ht="15" x14ac:dyDescent="0.35">
      <c r="B876" s="62"/>
      <c r="C876" s="62"/>
      <c r="D876" s="61"/>
    </row>
    <row r="877" spans="2:4" ht="15" x14ac:dyDescent="0.35">
      <c r="B877" s="62"/>
      <c r="C877" s="62"/>
      <c r="D877" s="61"/>
    </row>
    <row r="878" spans="2:4" ht="15" x14ac:dyDescent="0.35">
      <c r="B878" s="62"/>
      <c r="C878" s="62"/>
      <c r="D878" s="61"/>
    </row>
    <row r="879" spans="2:4" ht="15" x14ac:dyDescent="0.35">
      <c r="B879" s="62"/>
      <c r="C879" s="62"/>
      <c r="D879" s="61"/>
    </row>
    <row r="880" spans="2:4" ht="15" x14ac:dyDescent="0.35">
      <c r="B880" s="62"/>
      <c r="C880" s="62"/>
      <c r="D880" s="61"/>
    </row>
    <row r="881" spans="2:4" ht="15" x14ac:dyDescent="0.35">
      <c r="B881" s="62"/>
      <c r="C881" s="62"/>
      <c r="D881" s="61"/>
    </row>
    <row r="882" spans="2:4" ht="15" x14ac:dyDescent="0.35">
      <c r="B882" s="62"/>
      <c r="C882" s="62"/>
      <c r="D882" s="61"/>
    </row>
    <row r="883" spans="2:4" ht="15" x14ac:dyDescent="0.35">
      <c r="B883" s="62"/>
      <c r="C883" s="62"/>
      <c r="D883" s="61"/>
    </row>
    <row r="884" spans="2:4" ht="15" x14ac:dyDescent="0.35">
      <c r="B884" s="62"/>
      <c r="C884" s="62"/>
      <c r="D884" s="61"/>
    </row>
    <row r="885" spans="2:4" ht="15" x14ac:dyDescent="0.35">
      <c r="B885" s="62"/>
      <c r="C885" s="62"/>
      <c r="D885" s="61"/>
    </row>
    <row r="886" spans="2:4" ht="15" x14ac:dyDescent="0.35">
      <c r="B886" s="62"/>
      <c r="C886" s="62"/>
      <c r="D886" s="61"/>
    </row>
    <row r="887" spans="2:4" ht="15" x14ac:dyDescent="0.35">
      <c r="B887" s="62"/>
      <c r="C887" s="62"/>
      <c r="D887" s="61"/>
    </row>
    <row r="888" spans="2:4" ht="15" x14ac:dyDescent="0.35">
      <c r="B888" s="62"/>
      <c r="C888" s="62"/>
      <c r="D888" s="61"/>
    </row>
    <row r="889" spans="2:4" ht="15" x14ac:dyDescent="0.35">
      <c r="B889" s="62"/>
      <c r="C889" s="62"/>
      <c r="D889" s="61"/>
    </row>
    <row r="890" spans="2:4" ht="15" x14ac:dyDescent="0.35">
      <c r="B890" s="62"/>
      <c r="C890" s="62"/>
      <c r="D890" s="61"/>
    </row>
    <row r="891" spans="2:4" ht="15" x14ac:dyDescent="0.35">
      <c r="B891" s="62"/>
      <c r="C891" s="62"/>
      <c r="D891" s="61"/>
    </row>
    <row r="892" spans="2:4" ht="15" x14ac:dyDescent="0.35">
      <c r="B892" s="62"/>
      <c r="C892" s="62"/>
      <c r="D892" s="61"/>
    </row>
    <row r="893" spans="2:4" ht="15" x14ac:dyDescent="0.35">
      <c r="B893" s="62"/>
      <c r="C893" s="62"/>
      <c r="D893" s="61"/>
    </row>
    <row r="894" spans="2:4" ht="15" x14ac:dyDescent="0.35">
      <c r="B894" s="62"/>
      <c r="C894" s="62"/>
      <c r="D894" s="61"/>
    </row>
    <row r="895" spans="2:4" ht="15" x14ac:dyDescent="0.35">
      <c r="B895" s="62"/>
      <c r="C895" s="62"/>
      <c r="D895" s="61"/>
    </row>
    <row r="896" spans="2:4" ht="15" x14ac:dyDescent="0.35">
      <c r="B896" s="62"/>
      <c r="C896" s="62"/>
      <c r="D896" s="61"/>
    </row>
    <row r="897" spans="2:4" ht="15" x14ac:dyDescent="0.35">
      <c r="B897" s="62"/>
      <c r="C897" s="62"/>
      <c r="D897" s="61"/>
    </row>
    <row r="898" spans="2:4" ht="15" x14ac:dyDescent="0.35">
      <c r="B898" s="62"/>
      <c r="C898" s="62"/>
      <c r="D898" s="61"/>
    </row>
    <row r="899" spans="2:4" ht="15" x14ac:dyDescent="0.35">
      <c r="B899" s="62"/>
      <c r="C899" s="62"/>
      <c r="D899" s="61"/>
    </row>
    <row r="900" spans="2:4" ht="15" x14ac:dyDescent="0.35">
      <c r="B900" s="62"/>
      <c r="C900" s="62"/>
      <c r="D900" s="61"/>
    </row>
    <row r="901" spans="2:4" ht="15" x14ac:dyDescent="0.35">
      <c r="B901" s="62"/>
      <c r="C901" s="62"/>
      <c r="D901" s="61"/>
    </row>
    <row r="902" spans="2:4" ht="15" x14ac:dyDescent="0.35">
      <c r="B902" s="62"/>
      <c r="C902" s="62"/>
      <c r="D902" s="61"/>
    </row>
    <row r="903" spans="2:4" ht="15" x14ac:dyDescent="0.35">
      <c r="B903" s="62"/>
      <c r="C903" s="62"/>
      <c r="D903" s="61"/>
    </row>
    <row r="904" spans="2:4" ht="15" x14ac:dyDescent="0.35">
      <c r="B904" s="62"/>
      <c r="C904" s="62"/>
      <c r="D904" s="61"/>
    </row>
    <row r="905" spans="2:4" ht="15" x14ac:dyDescent="0.35">
      <c r="B905" s="62"/>
      <c r="C905" s="62"/>
      <c r="D905" s="61"/>
    </row>
    <row r="906" spans="2:4" ht="15" x14ac:dyDescent="0.35">
      <c r="B906" s="62"/>
      <c r="C906" s="62"/>
      <c r="D906" s="61"/>
    </row>
    <row r="907" spans="2:4" ht="15" x14ac:dyDescent="0.35">
      <c r="B907" s="62"/>
      <c r="C907" s="62"/>
      <c r="D907" s="61"/>
    </row>
    <row r="908" spans="2:4" ht="15" x14ac:dyDescent="0.35">
      <c r="B908" s="62"/>
      <c r="C908" s="62"/>
      <c r="D908" s="61"/>
    </row>
    <row r="909" spans="2:4" ht="15" x14ac:dyDescent="0.35">
      <c r="B909" s="62"/>
      <c r="C909" s="62"/>
      <c r="D909" s="61"/>
    </row>
    <row r="910" spans="2:4" ht="15" x14ac:dyDescent="0.35">
      <c r="B910" s="62"/>
      <c r="C910" s="62"/>
      <c r="D910" s="61"/>
    </row>
    <row r="911" spans="2:4" ht="15" x14ac:dyDescent="0.35">
      <c r="B911" s="62"/>
      <c r="C911" s="62"/>
      <c r="D911" s="61"/>
    </row>
    <row r="912" spans="2:4" ht="15" x14ac:dyDescent="0.35">
      <c r="B912" s="62"/>
      <c r="C912" s="62"/>
      <c r="D912" s="61"/>
    </row>
    <row r="913" spans="2:4" ht="15" x14ac:dyDescent="0.35">
      <c r="B913" s="62"/>
      <c r="C913" s="62"/>
      <c r="D913" s="61"/>
    </row>
    <row r="914" spans="2:4" ht="15" x14ac:dyDescent="0.35">
      <c r="B914" s="62"/>
      <c r="C914" s="62"/>
      <c r="D914" s="61"/>
    </row>
    <row r="915" spans="2:4" ht="15" x14ac:dyDescent="0.35">
      <c r="B915" s="62"/>
      <c r="C915" s="62"/>
      <c r="D915" s="61"/>
    </row>
    <row r="916" spans="2:4" ht="15" x14ac:dyDescent="0.35">
      <c r="B916" s="62"/>
      <c r="C916" s="62"/>
      <c r="D916" s="61"/>
    </row>
    <row r="917" spans="2:4" ht="15" x14ac:dyDescent="0.35">
      <c r="B917" s="62"/>
      <c r="C917" s="62"/>
      <c r="D917" s="61"/>
    </row>
    <row r="918" spans="2:4" ht="15" x14ac:dyDescent="0.35">
      <c r="B918" s="62"/>
      <c r="C918" s="62"/>
      <c r="D918" s="61"/>
    </row>
    <row r="919" spans="2:4" ht="15" x14ac:dyDescent="0.35">
      <c r="B919" s="62"/>
      <c r="C919" s="62"/>
      <c r="D919" s="61"/>
    </row>
    <row r="920" spans="2:4" ht="15" x14ac:dyDescent="0.35">
      <c r="B920" s="62"/>
      <c r="C920" s="62"/>
      <c r="D920" s="61"/>
    </row>
    <row r="921" spans="2:4" ht="15" x14ac:dyDescent="0.35">
      <c r="B921" s="62"/>
      <c r="C921" s="62"/>
      <c r="D921" s="61"/>
    </row>
    <row r="922" spans="2:4" ht="15" x14ac:dyDescent="0.35">
      <c r="B922" s="62"/>
      <c r="C922" s="62"/>
      <c r="D922" s="61"/>
    </row>
    <row r="923" spans="2:4" ht="15" x14ac:dyDescent="0.35">
      <c r="B923" s="62"/>
      <c r="C923" s="62"/>
      <c r="D923" s="61"/>
    </row>
    <row r="924" spans="2:4" ht="15" x14ac:dyDescent="0.35">
      <c r="B924" s="62"/>
      <c r="C924" s="62"/>
      <c r="D924" s="61"/>
    </row>
    <row r="925" spans="2:4" ht="15" x14ac:dyDescent="0.35">
      <c r="B925" s="62"/>
      <c r="C925" s="62"/>
      <c r="D925" s="61"/>
    </row>
    <row r="926" spans="2:4" ht="15" x14ac:dyDescent="0.35">
      <c r="B926" s="62"/>
      <c r="C926" s="62"/>
      <c r="D926" s="61"/>
    </row>
    <row r="927" spans="2:4" ht="15" x14ac:dyDescent="0.35">
      <c r="B927" s="62"/>
      <c r="C927" s="62"/>
      <c r="D927" s="61"/>
    </row>
    <row r="928" spans="2:4" ht="15" x14ac:dyDescent="0.35">
      <c r="B928" s="62"/>
      <c r="C928" s="62"/>
      <c r="D928" s="61"/>
    </row>
    <row r="929" spans="2:4" ht="15" x14ac:dyDescent="0.35">
      <c r="B929" s="62"/>
      <c r="C929" s="62"/>
      <c r="D929" s="61"/>
    </row>
    <row r="930" spans="2:4" ht="15" x14ac:dyDescent="0.35">
      <c r="B930" s="62"/>
      <c r="C930" s="62"/>
      <c r="D930" s="61"/>
    </row>
    <row r="931" spans="2:4" ht="15" x14ac:dyDescent="0.35">
      <c r="B931" s="62"/>
      <c r="C931" s="62"/>
      <c r="D931" s="61"/>
    </row>
    <row r="932" spans="2:4" ht="15" x14ac:dyDescent="0.35">
      <c r="B932" s="62"/>
      <c r="C932" s="62"/>
      <c r="D932" s="61"/>
    </row>
    <row r="933" spans="2:4" ht="15" x14ac:dyDescent="0.35">
      <c r="B933" s="62"/>
      <c r="C933" s="62"/>
      <c r="D933" s="61"/>
    </row>
    <row r="934" spans="2:4" ht="15" x14ac:dyDescent="0.35">
      <c r="B934" s="62"/>
      <c r="C934" s="62"/>
      <c r="D934" s="61"/>
    </row>
    <row r="935" spans="2:4" ht="15" x14ac:dyDescent="0.35">
      <c r="B935" s="62"/>
      <c r="C935" s="62"/>
      <c r="D935" s="61"/>
    </row>
    <row r="936" spans="2:4" ht="15" x14ac:dyDescent="0.35">
      <c r="B936" s="62"/>
      <c r="C936" s="62"/>
      <c r="D936" s="61"/>
    </row>
    <row r="937" spans="2:4" ht="15" x14ac:dyDescent="0.35">
      <c r="B937" s="62"/>
      <c r="C937" s="62"/>
      <c r="D937" s="61"/>
    </row>
    <row r="938" spans="2:4" ht="15" x14ac:dyDescent="0.35">
      <c r="B938" s="62"/>
      <c r="C938" s="62"/>
      <c r="D938" s="61"/>
    </row>
    <row r="939" spans="2:4" ht="15" x14ac:dyDescent="0.35">
      <c r="B939" s="62"/>
      <c r="C939" s="62"/>
      <c r="D939" s="61"/>
    </row>
    <row r="940" spans="2:4" ht="15" x14ac:dyDescent="0.35">
      <c r="B940" s="62"/>
      <c r="C940" s="62"/>
      <c r="D940" s="61"/>
    </row>
    <row r="941" spans="2:4" ht="15" x14ac:dyDescent="0.35">
      <c r="B941" s="62"/>
      <c r="C941" s="62"/>
      <c r="D941" s="61"/>
    </row>
    <row r="942" spans="2:4" ht="15" x14ac:dyDescent="0.35">
      <c r="B942" s="62"/>
      <c r="C942" s="62"/>
      <c r="D942" s="61"/>
    </row>
    <row r="943" spans="2:4" ht="15" x14ac:dyDescent="0.35">
      <c r="B943" s="62"/>
      <c r="C943" s="62"/>
      <c r="D943" s="61"/>
    </row>
    <row r="944" spans="2:4" ht="15" x14ac:dyDescent="0.35">
      <c r="B944" s="62"/>
      <c r="C944" s="62"/>
      <c r="D944" s="61"/>
    </row>
    <row r="945" spans="2:4" ht="15" x14ac:dyDescent="0.35">
      <c r="B945" s="62"/>
      <c r="C945" s="62"/>
      <c r="D945" s="61"/>
    </row>
    <row r="946" spans="2:4" ht="15" x14ac:dyDescent="0.35">
      <c r="B946" s="62"/>
      <c r="C946" s="62"/>
      <c r="D946" s="61"/>
    </row>
    <row r="947" spans="2:4" ht="15" x14ac:dyDescent="0.35">
      <c r="B947" s="62"/>
      <c r="C947" s="62"/>
      <c r="D947" s="61"/>
    </row>
    <row r="948" spans="2:4" ht="15" x14ac:dyDescent="0.35">
      <c r="B948" s="62"/>
      <c r="C948" s="62"/>
      <c r="D948" s="61"/>
    </row>
    <row r="949" spans="2:4" ht="15" x14ac:dyDescent="0.35">
      <c r="B949" s="62"/>
      <c r="C949" s="62"/>
      <c r="D949" s="61"/>
    </row>
    <row r="950" spans="2:4" ht="15" x14ac:dyDescent="0.35">
      <c r="B950" s="62"/>
      <c r="C950" s="62"/>
      <c r="D950" s="61"/>
    </row>
    <row r="951" spans="2:4" ht="15" x14ac:dyDescent="0.35">
      <c r="B951" s="62"/>
      <c r="C951" s="62"/>
      <c r="D951" s="61"/>
    </row>
    <row r="952" spans="2:4" ht="15" x14ac:dyDescent="0.35">
      <c r="B952" s="62"/>
      <c r="C952" s="62"/>
      <c r="D952" s="61"/>
    </row>
    <row r="953" spans="2:4" ht="15" x14ac:dyDescent="0.35">
      <c r="B953" s="62"/>
      <c r="C953" s="62"/>
      <c r="D953" s="61"/>
    </row>
    <row r="954" spans="2:4" ht="15" x14ac:dyDescent="0.35">
      <c r="B954" s="62"/>
      <c r="C954" s="62"/>
      <c r="D954" s="61"/>
    </row>
    <row r="955" spans="2:4" ht="15" x14ac:dyDescent="0.35">
      <c r="B955" s="62"/>
      <c r="C955" s="62"/>
      <c r="D955" s="61"/>
    </row>
    <row r="956" spans="2:4" ht="15" x14ac:dyDescent="0.35">
      <c r="B956" s="62"/>
      <c r="C956" s="62"/>
      <c r="D956" s="61"/>
    </row>
    <row r="957" spans="2:4" ht="15" x14ac:dyDescent="0.35">
      <c r="B957" s="62"/>
      <c r="C957" s="62"/>
      <c r="D957" s="61"/>
    </row>
    <row r="958" spans="2:4" ht="15" x14ac:dyDescent="0.35">
      <c r="B958" s="62"/>
      <c r="C958" s="62"/>
      <c r="D958" s="61"/>
    </row>
    <row r="959" spans="2:4" ht="15" x14ac:dyDescent="0.35">
      <c r="B959" s="62"/>
      <c r="C959" s="62"/>
      <c r="D959" s="61"/>
    </row>
    <row r="960" spans="2:4" ht="15" x14ac:dyDescent="0.35">
      <c r="B960" s="62"/>
      <c r="C960" s="62"/>
      <c r="D960" s="61"/>
    </row>
    <row r="961" spans="2:4" ht="15" x14ac:dyDescent="0.35">
      <c r="B961" s="62"/>
      <c r="C961" s="62"/>
      <c r="D961" s="61"/>
    </row>
    <row r="962" spans="2:4" ht="15" x14ac:dyDescent="0.35">
      <c r="B962" s="62"/>
      <c r="C962" s="62"/>
      <c r="D962" s="61"/>
    </row>
    <row r="963" spans="2:4" ht="15" x14ac:dyDescent="0.35">
      <c r="B963" s="62"/>
      <c r="C963" s="62"/>
      <c r="D963" s="61"/>
    </row>
    <row r="964" spans="2:4" ht="15" x14ac:dyDescent="0.35">
      <c r="B964" s="62"/>
      <c r="C964" s="62"/>
      <c r="D964" s="61"/>
    </row>
    <row r="965" spans="2:4" ht="15" x14ac:dyDescent="0.35">
      <c r="B965" s="62"/>
      <c r="C965" s="62"/>
      <c r="D965" s="61"/>
    </row>
    <row r="966" spans="2:4" ht="15" x14ac:dyDescent="0.35">
      <c r="B966" s="62"/>
      <c r="C966" s="62"/>
      <c r="D966" s="61"/>
    </row>
    <row r="967" spans="2:4" ht="15" x14ac:dyDescent="0.35">
      <c r="B967" s="62"/>
      <c r="C967" s="62"/>
      <c r="D967" s="61"/>
    </row>
    <row r="968" spans="2:4" ht="15" x14ac:dyDescent="0.35">
      <c r="B968" s="62"/>
      <c r="C968" s="62"/>
      <c r="D968" s="61"/>
    </row>
    <row r="969" spans="2:4" ht="15" x14ac:dyDescent="0.35">
      <c r="B969" s="62"/>
      <c r="C969" s="62"/>
      <c r="D969" s="61"/>
    </row>
    <row r="970" spans="2:4" ht="15" x14ac:dyDescent="0.35">
      <c r="B970" s="62"/>
      <c r="C970" s="62"/>
      <c r="D970" s="61"/>
    </row>
    <row r="971" spans="2:4" ht="15" x14ac:dyDescent="0.35">
      <c r="B971" s="62"/>
      <c r="C971" s="62"/>
      <c r="D971" s="61"/>
    </row>
    <row r="972" spans="2:4" ht="15" x14ac:dyDescent="0.35">
      <c r="B972" s="62"/>
      <c r="C972" s="62"/>
      <c r="D972" s="61"/>
    </row>
    <row r="973" spans="2:4" ht="15" x14ac:dyDescent="0.35">
      <c r="B973" s="62"/>
      <c r="C973" s="62"/>
      <c r="D973" s="61"/>
    </row>
    <row r="974" spans="2:4" ht="15" x14ac:dyDescent="0.35">
      <c r="B974" s="62"/>
      <c r="C974" s="62"/>
      <c r="D974" s="61"/>
    </row>
    <row r="975" spans="2:4" ht="15" x14ac:dyDescent="0.35">
      <c r="B975" s="62"/>
      <c r="C975" s="62"/>
      <c r="D975" s="61"/>
    </row>
    <row r="976" spans="2:4" ht="15" x14ac:dyDescent="0.35">
      <c r="B976" s="62"/>
      <c r="C976" s="62"/>
      <c r="D976" s="61"/>
    </row>
    <row r="977" spans="2:4" ht="15" x14ac:dyDescent="0.35">
      <c r="B977" s="62"/>
      <c r="C977" s="62"/>
      <c r="D977" s="61"/>
    </row>
    <row r="978" spans="2:4" ht="15" x14ac:dyDescent="0.35">
      <c r="B978" s="62"/>
      <c r="C978" s="62"/>
      <c r="D978" s="61"/>
    </row>
    <row r="979" spans="2:4" ht="15" x14ac:dyDescent="0.35">
      <c r="B979" s="62"/>
      <c r="C979" s="62"/>
      <c r="D979" s="61"/>
    </row>
    <row r="980" spans="2:4" ht="15" x14ac:dyDescent="0.35">
      <c r="B980" s="62"/>
      <c r="C980" s="62"/>
      <c r="D980" s="61"/>
    </row>
    <row r="981" spans="2:4" ht="15" x14ac:dyDescent="0.35">
      <c r="B981" s="62"/>
      <c r="C981" s="62"/>
      <c r="D981" s="61"/>
    </row>
    <row r="982" spans="2:4" ht="15" x14ac:dyDescent="0.35">
      <c r="B982" s="62"/>
      <c r="C982" s="62"/>
      <c r="D982" s="61"/>
    </row>
    <row r="983" spans="2:4" ht="15" x14ac:dyDescent="0.35">
      <c r="B983" s="62"/>
      <c r="C983" s="62"/>
      <c r="D983" s="61"/>
    </row>
    <row r="984" spans="2:4" ht="15" x14ac:dyDescent="0.35">
      <c r="B984" s="62"/>
      <c r="C984" s="62"/>
      <c r="D984" s="61"/>
    </row>
    <row r="985" spans="2:4" ht="15" x14ac:dyDescent="0.35">
      <c r="B985" s="62"/>
      <c r="C985" s="62"/>
      <c r="D985" s="61"/>
    </row>
    <row r="986" spans="2:4" ht="15" x14ac:dyDescent="0.35">
      <c r="B986" s="62"/>
      <c r="C986" s="62"/>
      <c r="D986" s="61"/>
    </row>
    <row r="987" spans="2:4" ht="15" x14ac:dyDescent="0.35">
      <c r="B987" s="62"/>
      <c r="C987" s="62"/>
      <c r="D987" s="61"/>
    </row>
    <row r="988" spans="2:4" ht="15" x14ac:dyDescent="0.35">
      <c r="B988" s="62"/>
      <c r="C988" s="62"/>
      <c r="D988" s="61"/>
    </row>
    <row r="989" spans="2:4" ht="15" x14ac:dyDescent="0.35">
      <c r="B989" s="62"/>
      <c r="C989" s="62"/>
      <c r="D989" s="61"/>
    </row>
    <row r="990" spans="2:4" ht="15" x14ac:dyDescent="0.35">
      <c r="B990" s="62"/>
      <c r="C990" s="62"/>
      <c r="D990" s="61"/>
    </row>
    <row r="991" spans="2:4" ht="15" x14ac:dyDescent="0.35">
      <c r="B991" s="62"/>
      <c r="C991" s="62"/>
      <c r="D991" s="61"/>
    </row>
    <row r="992" spans="2:4" ht="15" x14ac:dyDescent="0.35">
      <c r="B992" s="62"/>
      <c r="C992" s="62"/>
      <c r="D992" s="61"/>
    </row>
    <row r="993" spans="2:4" ht="15" x14ac:dyDescent="0.35">
      <c r="B993" s="62"/>
      <c r="C993" s="62"/>
      <c r="D993" s="61"/>
    </row>
    <row r="994" spans="2:4" ht="15" x14ac:dyDescent="0.35">
      <c r="B994" s="62"/>
      <c r="C994" s="62"/>
      <c r="D994" s="61"/>
    </row>
    <row r="995" spans="2:4" ht="15" x14ac:dyDescent="0.35">
      <c r="B995" s="62"/>
      <c r="C995" s="62"/>
      <c r="D995" s="61"/>
    </row>
    <row r="996" spans="2:4" ht="15" x14ac:dyDescent="0.35">
      <c r="B996" s="62"/>
      <c r="C996" s="62"/>
      <c r="D996" s="61"/>
    </row>
    <row r="997" spans="2:4" ht="15" x14ac:dyDescent="0.35">
      <c r="B997" s="62"/>
      <c r="C997" s="62"/>
      <c r="D997" s="61"/>
    </row>
    <row r="998" spans="2:4" ht="15" x14ac:dyDescent="0.35">
      <c r="B998" s="62"/>
      <c r="C998" s="62"/>
      <c r="D998" s="61"/>
    </row>
    <row r="999" spans="2:4" ht="15" x14ac:dyDescent="0.35">
      <c r="B999" s="62"/>
      <c r="C999" s="62"/>
      <c r="D999" s="61"/>
    </row>
    <row r="1000" spans="2:4" ht="15" x14ac:dyDescent="0.35">
      <c r="B1000" s="62"/>
      <c r="C1000" s="62"/>
      <c r="D1000" s="61"/>
    </row>
    <row r="1001" spans="2:4" ht="15" x14ac:dyDescent="0.35">
      <c r="B1001" s="62"/>
      <c r="C1001" s="62"/>
      <c r="D1001" s="61"/>
    </row>
  </sheetData>
  <sheetProtection sheet="1" objects="1" scenarios="1"/>
  <mergeCells count="30">
    <mergeCell ref="A6:A7"/>
    <mergeCell ref="A9:A12"/>
    <mergeCell ref="A16:A17"/>
    <mergeCell ref="A23:A24"/>
    <mergeCell ref="A26:A28"/>
    <mergeCell ref="A29:G29"/>
    <mergeCell ref="B30:D30"/>
    <mergeCell ref="B16:C16"/>
    <mergeCell ref="B17:C17"/>
    <mergeCell ref="A18:G18"/>
    <mergeCell ref="B19:C19"/>
    <mergeCell ref="A20:G20"/>
    <mergeCell ref="B21:C21"/>
    <mergeCell ref="A22:G22"/>
    <mergeCell ref="A1:G1"/>
    <mergeCell ref="A13:G13"/>
    <mergeCell ref="B14:C14"/>
    <mergeCell ref="A15:G15"/>
    <mergeCell ref="A25:G25"/>
    <mergeCell ref="B3:C3"/>
    <mergeCell ref="B4:C4"/>
    <mergeCell ref="B5:C5"/>
    <mergeCell ref="B6:C7"/>
    <mergeCell ref="D6:D7"/>
    <mergeCell ref="A8:G8"/>
    <mergeCell ref="B9:C10"/>
    <mergeCell ref="D9:D10"/>
    <mergeCell ref="B11:C12"/>
    <mergeCell ref="D11:D12"/>
    <mergeCell ref="B2:D2"/>
  </mergeCells>
  <phoneticPr fontId="16" type="noConversion"/>
  <pageMargins left="0.7" right="0.7" top="0.75" bottom="0.75" header="0" footer="0"/>
  <pageSetup scale="7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1"/>
  <sheetViews>
    <sheetView zoomScaleNormal="100" zoomScaleSheetLayoutView="100" workbookViewId="0">
      <selection activeCell="B6" sqref="B6:C7"/>
    </sheetView>
  </sheetViews>
  <sheetFormatPr defaultColWidth="12.83203125" defaultRowHeight="15.75" x14ac:dyDescent="0.35"/>
  <cols>
    <col min="1" max="1" width="53.83203125" style="41" customWidth="1"/>
    <col min="2" max="2" width="55.1640625" style="39" customWidth="1"/>
    <col min="3" max="3" width="8" style="39" customWidth="1"/>
    <col min="4" max="4" width="7.5" style="37" customWidth="1"/>
    <col min="5" max="7" width="12.1640625" style="37" customWidth="1"/>
    <col min="8" max="11" width="6.1640625" style="37" customWidth="1"/>
    <col min="12" max="25" width="10.1640625" style="37" customWidth="1"/>
    <col min="26" max="16384" width="12.83203125" style="37"/>
  </cols>
  <sheetData>
    <row r="1" spans="1:7" s="35" customFormat="1" ht="53.1" customHeight="1" x14ac:dyDescent="0.3">
      <c r="A1" s="291" t="s">
        <v>426</v>
      </c>
      <c r="B1" s="291"/>
      <c r="C1" s="291"/>
      <c r="D1" s="291"/>
      <c r="E1" s="291"/>
      <c r="F1" s="291"/>
      <c r="G1" s="291"/>
    </row>
    <row r="2" spans="1:7" s="36" customFormat="1" ht="26.25" thickBot="1" x14ac:dyDescent="0.3">
      <c r="A2" s="40" t="s">
        <v>1</v>
      </c>
      <c r="B2" s="292" t="s">
        <v>2</v>
      </c>
      <c r="C2" s="292"/>
      <c r="D2" s="292"/>
      <c r="E2" s="40" t="s">
        <v>3</v>
      </c>
      <c r="F2" s="40" t="s">
        <v>4</v>
      </c>
      <c r="G2" s="40" t="s">
        <v>5</v>
      </c>
    </row>
    <row r="3" spans="1:7" ht="47.25" customHeight="1" x14ac:dyDescent="0.35">
      <c r="A3" s="48" t="s">
        <v>6</v>
      </c>
      <c r="B3" s="293" t="s">
        <v>208</v>
      </c>
      <c r="C3" s="293"/>
      <c r="D3" s="42">
        <v>0.02</v>
      </c>
      <c r="E3" s="43">
        <v>20000000</v>
      </c>
      <c r="F3" s="156">
        <f>E3+E3*$D$3</f>
        <v>20400000</v>
      </c>
      <c r="G3" s="157">
        <f>F3+F3*$D$3</f>
        <v>20808000</v>
      </c>
    </row>
    <row r="4" spans="1:7" x14ac:dyDescent="0.35">
      <c r="A4" s="51" t="s">
        <v>427</v>
      </c>
      <c r="B4" s="294" t="s">
        <v>428</v>
      </c>
      <c r="C4" s="294"/>
      <c r="D4" s="44">
        <v>0.09</v>
      </c>
      <c r="E4" s="158">
        <f>E3*$D$4</f>
        <v>1800000</v>
      </c>
      <c r="F4" s="158">
        <f>F3*$D$4</f>
        <v>1836000</v>
      </c>
      <c r="G4" s="159">
        <f>G3*$D$4</f>
        <v>1872720</v>
      </c>
    </row>
    <row r="5" spans="1:7" ht="33" customHeight="1" x14ac:dyDescent="0.35">
      <c r="A5" s="51" t="s">
        <v>429</v>
      </c>
      <c r="B5" s="295" t="s">
        <v>555</v>
      </c>
      <c r="C5" s="294"/>
      <c r="D5" s="45">
        <v>2.19</v>
      </c>
      <c r="E5" s="158">
        <f>E4*$D$5</f>
        <v>3942000</v>
      </c>
      <c r="F5" s="158">
        <f>F4*$D$5</f>
        <v>4020840</v>
      </c>
      <c r="G5" s="159">
        <f>G4*$D$5</f>
        <v>4101256.8</v>
      </c>
    </row>
    <row r="6" spans="1:7" x14ac:dyDescent="0.35">
      <c r="A6" s="299" t="s">
        <v>431</v>
      </c>
      <c r="B6" s="295" t="s">
        <v>408</v>
      </c>
      <c r="C6" s="294"/>
      <c r="D6" s="300">
        <v>0.05</v>
      </c>
      <c r="E6" s="158">
        <f t="shared" ref="E6:G6" si="0">E5*E7</f>
        <v>1971000</v>
      </c>
      <c r="F6" s="158">
        <f t="shared" si="0"/>
        <v>2211462</v>
      </c>
      <c r="G6" s="159">
        <f t="shared" si="0"/>
        <v>2460754.08</v>
      </c>
    </row>
    <row r="7" spans="1:7" ht="29.25" customHeight="1" x14ac:dyDescent="0.35">
      <c r="A7" s="299"/>
      <c r="B7" s="294"/>
      <c r="C7" s="294"/>
      <c r="D7" s="301"/>
      <c r="E7" s="44">
        <v>0.5</v>
      </c>
      <c r="F7" s="160">
        <f>E7+$D$6</f>
        <v>0.55000000000000004</v>
      </c>
      <c r="G7" s="161">
        <f>F7+$D$6</f>
        <v>0.60000000000000009</v>
      </c>
    </row>
    <row r="8" spans="1:7" x14ac:dyDescent="0.35">
      <c r="A8" s="296"/>
      <c r="B8" s="297"/>
      <c r="C8" s="297"/>
      <c r="D8" s="297"/>
      <c r="E8" s="297"/>
      <c r="F8" s="297"/>
      <c r="G8" s="298"/>
    </row>
    <row r="9" spans="1:7" x14ac:dyDescent="0.35">
      <c r="A9" s="299" t="s">
        <v>432</v>
      </c>
      <c r="B9" s="294" t="s">
        <v>433</v>
      </c>
      <c r="C9" s="294"/>
      <c r="D9" s="300">
        <v>0.03</v>
      </c>
      <c r="E9" s="158">
        <f>E$6*E10</f>
        <v>394200</v>
      </c>
      <c r="F9" s="158">
        <f>F$6*F10</f>
        <v>508636.26</v>
      </c>
      <c r="G9" s="159">
        <f>G$6*G10</f>
        <v>639796.06080000009</v>
      </c>
    </row>
    <row r="10" spans="1:7" ht="33" customHeight="1" x14ac:dyDescent="0.35">
      <c r="A10" s="299"/>
      <c r="B10" s="294"/>
      <c r="C10" s="294"/>
      <c r="D10" s="301"/>
      <c r="E10" s="44">
        <v>0.2</v>
      </c>
      <c r="F10" s="160">
        <f>E10+$D$9</f>
        <v>0.23</v>
      </c>
      <c r="G10" s="161">
        <f>F10+$D$9</f>
        <v>0.26</v>
      </c>
    </row>
    <row r="11" spans="1:7" x14ac:dyDescent="0.35">
      <c r="A11" s="299"/>
      <c r="B11" s="294" t="s">
        <v>434</v>
      </c>
      <c r="C11" s="294"/>
      <c r="D11" s="304">
        <v>-0.03</v>
      </c>
      <c r="E11" s="158">
        <f>E$6*E12</f>
        <v>1281150</v>
      </c>
      <c r="F11" s="158">
        <f>F$6*F12</f>
        <v>1371106.44</v>
      </c>
      <c r="G11" s="159">
        <f>G$6*G12</f>
        <v>1451844.9072</v>
      </c>
    </row>
    <row r="12" spans="1:7" ht="30" customHeight="1" x14ac:dyDescent="0.35">
      <c r="A12" s="299"/>
      <c r="B12" s="294"/>
      <c r="C12" s="294"/>
      <c r="D12" s="305"/>
      <c r="E12" s="44">
        <v>0.65</v>
      </c>
      <c r="F12" s="160">
        <f>E12+$D$11</f>
        <v>0.62</v>
      </c>
      <c r="G12" s="161">
        <f>F12+$D$11</f>
        <v>0.59</v>
      </c>
    </row>
    <row r="13" spans="1:7" x14ac:dyDescent="0.35">
      <c r="A13" s="299"/>
      <c r="B13" s="294" t="s">
        <v>435</v>
      </c>
      <c r="C13" s="294"/>
      <c r="D13" s="304">
        <v>0</v>
      </c>
      <c r="E13" s="158">
        <f>E$6*E14</f>
        <v>295650</v>
      </c>
      <c r="F13" s="158">
        <f>F$6*F14</f>
        <v>331719.3</v>
      </c>
      <c r="G13" s="159">
        <f>G$6*G14</f>
        <v>369113.11200000002</v>
      </c>
    </row>
    <row r="14" spans="1:7" ht="18.75" customHeight="1" x14ac:dyDescent="0.35">
      <c r="A14" s="299"/>
      <c r="B14" s="294"/>
      <c r="C14" s="294"/>
      <c r="D14" s="305"/>
      <c r="E14" s="44">
        <v>0.15</v>
      </c>
      <c r="F14" s="160">
        <f>E14+$D$13</f>
        <v>0.15</v>
      </c>
      <c r="G14" s="161">
        <f>F14+$D$13</f>
        <v>0.15</v>
      </c>
    </row>
    <row r="15" spans="1:7" x14ac:dyDescent="0.35">
      <c r="A15" s="296"/>
      <c r="B15" s="297"/>
      <c r="C15" s="297"/>
      <c r="D15" s="297"/>
      <c r="E15" s="297"/>
      <c r="F15" s="297"/>
      <c r="G15" s="298"/>
    </row>
    <row r="16" spans="1:7" ht="49.5" customHeight="1" x14ac:dyDescent="0.35">
      <c r="A16" s="51" t="s">
        <v>436</v>
      </c>
      <c r="B16" s="294" t="s">
        <v>437</v>
      </c>
      <c r="C16" s="294"/>
      <c r="D16" s="44">
        <v>1</v>
      </c>
      <c r="E16" s="158">
        <f>E9*$D$16</f>
        <v>394200</v>
      </c>
      <c r="F16" s="158">
        <f>F9*$D$16</f>
        <v>508636.26</v>
      </c>
      <c r="G16" s="159">
        <f>G9*$D$16</f>
        <v>639796.06080000009</v>
      </c>
    </row>
    <row r="17" spans="1:7" x14ac:dyDescent="0.35">
      <c r="A17" s="296"/>
      <c r="B17" s="297"/>
      <c r="C17" s="297"/>
      <c r="D17" s="297"/>
      <c r="E17" s="297"/>
      <c r="F17" s="297"/>
      <c r="G17" s="298"/>
    </row>
    <row r="18" spans="1:7" ht="31.5" x14ac:dyDescent="0.35">
      <c r="A18" s="51" t="s">
        <v>438</v>
      </c>
      <c r="B18" s="294" t="s">
        <v>439</v>
      </c>
      <c r="C18" s="294"/>
      <c r="D18" s="44">
        <v>1</v>
      </c>
      <c r="E18" s="158">
        <f>E11*$D$18</f>
        <v>1281150</v>
      </c>
      <c r="F18" s="158">
        <f>F11*$D$18</f>
        <v>1371106.44</v>
      </c>
      <c r="G18" s="159">
        <f>G11*$D$18</f>
        <v>1451844.9072</v>
      </c>
    </row>
    <row r="19" spans="1:7" x14ac:dyDescent="0.35">
      <c r="A19" s="296"/>
      <c r="B19" s="297"/>
      <c r="C19" s="297"/>
      <c r="D19" s="297"/>
      <c r="E19" s="297"/>
      <c r="F19" s="297"/>
      <c r="G19" s="298"/>
    </row>
    <row r="20" spans="1:7" ht="34.5" customHeight="1" x14ac:dyDescent="0.35">
      <c r="A20" s="299" t="s">
        <v>440</v>
      </c>
      <c r="B20" s="294" t="s">
        <v>441</v>
      </c>
      <c r="C20" s="294"/>
      <c r="D20" s="44">
        <v>0.2</v>
      </c>
      <c r="E20" s="158">
        <f t="shared" ref="E20:G21" si="1">E$13*$D20</f>
        <v>59130</v>
      </c>
      <c r="F20" s="158">
        <f t="shared" si="1"/>
        <v>66343.86</v>
      </c>
      <c r="G20" s="159">
        <f t="shared" si="1"/>
        <v>73822.622400000007</v>
      </c>
    </row>
    <row r="21" spans="1:7" ht="28.5" customHeight="1" x14ac:dyDescent="0.35">
      <c r="A21" s="299"/>
      <c r="B21" s="294" t="s">
        <v>442</v>
      </c>
      <c r="C21" s="294"/>
      <c r="D21" s="44">
        <v>0.8</v>
      </c>
      <c r="E21" s="158">
        <f t="shared" si="1"/>
        <v>236520</v>
      </c>
      <c r="F21" s="158">
        <f t="shared" si="1"/>
        <v>265375.44</v>
      </c>
      <c r="G21" s="159">
        <f t="shared" si="1"/>
        <v>295290.48960000003</v>
      </c>
    </row>
    <row r="22" spans="1:7" x14ac:dyDescent="0.35">
      <c r="A22" s="296"/>
      <c r="B22" s="297"/>
      <c r="C22" s="297"/>
      <c r="D22" s="297"/>
      <c r="E22" s="297"/>
      <c r="F22" s="297"/>
      <c r="G22" s="298"/>
    </row>
    <row r="23" spans="1:7" ht="47.25" x14ac:dyDescent="0.35">
      <c r="A23" s="51" t="s">
        <v>443</v>
      </c>
      <c r="B23" s="294" t="s">
        <v>444</v>
      </c>
      <c r="C23" s="294"/>
      <c r="D23" s="44">
        <v>1</v>
      </c>
      <c r="E23" s="158">
        <f>E16*$D$23</f>
        <v>394200</v>
      </c>
      <c r="F23" s="158">
        <f>F16*$D$23</f>
        <v>508636.26</v>
      </c>
      <c r="G23" s="159">
        <f>G16*$D$23</f>
        <v>639796.06080000009</v>
      </c>
    </row>
    <row r="24" spans="1:7" x14ac:dyDescent="0.35">
      <c r="A24" s="296"/>
      <c r="B24" s="297"/>
      <c r="C24" s="297"/>
      <c r="D24" s="297"/>
      <c r="E24" s="297"/>
      <c r="F24" s="297"/>
      <c r="G24" s="298"/>
    </row>
    <row r="25" spans="1:7" ht="36" customHeight="1" x14ac:dyDescent="0.35">
      <c r="A25" s="299" t="s">
        <v>445</v>
      </c>
      <c r="B25" s="294" t="s">
        <v>446</v>
      </c>
      <c r="C25" s="294"/>
      <c r="D25" s="44">
        <v>0.9</v>
      </c>
      <c r="E25" s="158">
        <f t="shared" ref="E25:G26" si="2">E$18*$D25</f>
        <v>1153035</v>
      </c>
      <c r="F25" s="158">
        <f t="shared" si="2"/>
        <v>1233995.7960000001</v>
      </c>
      <c r="G25" s="159">
        <f t="shared" si="2"/>
        <v>1306660.4164800001</v>
      </c>
    </row>
    <row r="26" spans="1:7" ht="52.5" customHeight="1" x14ac:dyDescent="0.35">
      <c r="A26" s="299"/>
      <c r="B26" s="294" t="s">
        <v>447</v>
      </c>
      <c r="C26" s="294"/>
      <c r="D26" s="44">
        <v>0.1</v>
      </c>
      <c r="E26" s="158">
        <f t="shared" si="2"/>
        <v>128115</v>
      </c>
      <c r="F26" s="158">
        <f t="shared" si="2"/>
        <v>137110.644</v>
      </c>
      <c r="G26" s="159">
        <f t="shared" si="2"/>
        <v>145184.49072</v>
      </c>
    </row>
    <row r="27" spans="1:7" x14ac:dyDescent="0.35">
      <c r="A27" s="296"/>
      <c r="B27" s="297"/>
      <c r="C27" s="297"/>
      <c r="D27" s="297"/>
      <c r="E27" s="297"/>
      <c r="F27" s="297"/>
      <c r="G27" s="298"/>
    </row>
    <row r="28" spans="1:7" ht="32.25" customHeight="1" x14ac:dyDescent="0.35">
      <c r="A28" s="299" t="s">
        <v>448</v>
      </c>
      <c r="B28" s="294" t="s">
        <v>449</v>
      </c>
      <c r="C28" s="294"/>
      <c r="D28" s="44">
        <v>0.9</v>
      </c>
      <c r="E28" s="158">
        <f t="shared" ref="E28:G29" si="3">E$20*$D28</f>
        <v>53217</v>
      </c>
      <c r="F28" s="158">
        <f t="shared" si="3"/>
        <v>59709.474000000002</v>
      </c>
      <c r="G28" s="159">
        <f t="shared" si="3"/>
        <v>66440.360160000011</v>
      </c>
    </row>
    <row r="29" spans="1:7" ht="51" customHeight="1" x14ac:dyDescent="0.35">
      <c r="A29" s="299"/>
      <c r="B29" s="294" t="s">
        <v>450</v>
      </c>
      <c r="C29" s="294"/>
      <c r="D29" s="44">
        <v>0.1</v>
      </c>
      <c r="E29" s="158">
        <f t="shared" si="3"/>
        <v>5913</v>
      </c>
      <c r="F29" s="158">
        <f t="shared" si="3"/>
        <v>6634.3860000000004</v>
      </c>
      <c r="G29" s="159">
        <f t="shared" si="3"/>
        <v>7382.2622400000009</v>
      </c>
    </row>
    <row r="30" spans="1:7" x14ac:dyDescent="0.35">
      <c r="A30" s="296"/>
      <c r="B30" s="297"/>
      <c r="C30" s="297"/>
      <c r="D30" s="297"/>
      <c r="E30" s="297"/>
      <c r="F30" s="297"/>
      <c r="G30" s="298"/>
    </row>
    <row r="31" spans="1:7" ht="33" customHeight="1" x14ac:dyDescent="0.35">
      <c r="A31" s="299" t="s">
        <v>451</v>
      </c>
      <c r="B31" s="294" t="s">
        <v>452</v>
      </c>
      <c r="C31" s="294"/>
      <c r="D31" s="44">
        <v>0.9</v>
      </c>
      <c r="E31" s="158">
        <f t="shared" ref="E31:G32" si="4">E$21*$D31</f>
        <v>212868</v>
      </c>
      <c r="F31" s="158">
        <f t="shared" si="4"/>
        <v>238837.89600000001</v>
      </c>
      <c r="G31" s="159">
        <f t="shared" si="4"/>
        <v>265761.44064000004</v>
      </c>
    </row>
    <row r="32" spans="1:7" ht="63.75" customHeight="1" x14ac:dyDescent="0.35">
      <c r="A32" s="299"/>
      <c r="B32" s="294" t="s">
        <v>453</v>
      </c>
      <c r="C32" s="294"/>
      <c r="D32" s="44">
        <v>0.1</v>
      </c>
      <c r="E32" s="158">
        <f t="shared" si="4"/>
        <v>23652</v>
      </c>
      <c r="F32" s="158">
        <f t="shared" si="4"/>
        <v>26537.544000000002</v>
      </c>
      <c r="G32" s="159">
        <f t="shared" si="4"/>
        <v>29529.048960000004</v>
      </c>
    </row>
    <row r="33" spans="1:7" x14ac:dyDescent="0.35">
      <c r="A33" s="296"/>
      <c r="B33" s="297"/>
      <c r="C33" s="297"/>
      <c r="D33" s="297"/>
      <c r="E33" s="297"/>
      <c r="F33" s="297"/>
      <c r="G33" s="298"/>
    </row>
    <row r="34" spans="1:7" ht="47.25" x14ac:dyDescent="0.35">
      <c r="A34" s="51" t="s">
        <v>454</v>
      </c>
      <c r="B34" s="46" t="s">
        <v>455</v>
      </c>
      <c r="C34" s="44">
        <v>1</v>
      </c>
      <c r="D34" s="45">
        <v>2</v>
      </c>
      <c r="E34" s="158">
        <f>E23*$D$34*$C$34</f>
        <v>788400</v>
      </c>
      <c r="F34" s="158">
        <f>F23*$D$34*$C$34</f>
        <v>1017272.52</v>
      </c>
      <c r="G34" s="159">
        <f>G23*$D$34*$C$34</f>
        <v>1279592.1216000002</v>
      </c>
    </row>
    <row r="35" spans="1:7" x14ac:dyDescent="0.35">
      <c r="A35" s="296"/>
      <c r="B35" s="297"/>
      <c r="C35" s="297"/>
      <c r="D35" s="297"/>
      <c r="E35" s="297"/>
      <c r="F35" s="297"/>
      <c r="G35" s="298"/>
    </row>
    <row r="36" spans="1:7" ht="31.5" x14ac:dyDescent="0.35">
      <c r="A36" s="299" t="s">
        <v>456</v>
      </c>
      <c r="B36" s="46" t="s">
        <v>457</v>
      </c>
      <c r="C36" s="44">
        <v>0.1</v>
      </c>
      <c r="D36" s="45">
        <v>5</v>
      </c>
      <c r="E36" s="158">
        <f t="shared" ref="E36:G37" si="5">E$23*$C36*$D36</f>
        <v>197100</v>
      </c>
      <c r="F36" s="158">
        <f t="shared" si="5"/>
        <v>254318.13</v>
      </c>
      <c r="G36" s="159">
        <f t="shared" si="5"/>
        <v>319898.03040000005</v>
      </c>
    </row>
    <row r="37" spans="1:7" ht="47.25" x14ac:dyDescent="0.35">
      <c r="A37" s="299"/>
      <c r="B37" s="46" t="s">
        <v>458</v>
      </c>
      <c r="C37" s="44">
        <v>0.9</v>
      </c>
      <c r="D37" s="45">
        <v>10</v>
      </c>
      <c r="E37" s="158">
        <f t="shared" si="5"/>
        <v>3547800</v>
      </c>
      <c r="F37" s="158">
        <f t="shared" si="5"/>
        <v>4577726.34</v>
      </c>
      <c r="G37" s="159">
        <f t="shared" si="5"/>
        <v>5758164.5472000018</v>
      </c>
    </row>
    <row r="38" spans="1:7" x14ac:dyDescent="0.35">
      <c r="A38" s="296"/>
      <c r="B38" s="297"/>
      <c r="C38" s="297"/>
      <c r="D38" s="297"/>
      <c r="E38" s="297"/>
      <c r="F38" s="297"/>
      <c r="G38" s="298"/>
    </row>
    <row r="39" spans="1:7" ht="31.5" x14ac:dyDescent="0.35">
      <c r="A39" s="51" t="s">
        <v>459</v>
      </c>
      <c r="B39" s="46" t="s">
        <v>460</v>
      </c>
      <c r="C39" s="44">
        <v>1</v>
      </c>
      <c r="D39" s="45">
        <v>2</v>
      </c>
      <c r="E39" s="158">
        <f>(E$25+E$26)*$D39*$C39</f>
        <v>2562300</v>
      </c>
      <c r="F39" s="158">
        <f>(F$25+F$26)*$D39*$C39</f>
        <v>2742212.8800000004</v>
      </c>
      <c r="G39" s="159">
        <f>(G$25+G$26)*$D39*$C39</f>
        <v>2903689.8144000005</v>
      </c>
    </row>
    <row r="40" spans="1:7" x14ac:dyDescent="0.35">
      <c r="A40" s="296"/>
      <c r="B40" s="297"/>
      <c r="C40" s="297"/>
      <c r="D40" s="297"/>
      <c r="E40" s="297"/>
      <c r="F40" s="297"/>
      <c r="G40" s="298"/>
    </row>
    <row r="41" spans="1:7" ht="31.5" x14ac:dyDescent="0.35">
      <c r="A41" s="299" t="s">
        <v>461</v>
      </c>
      <c r="B41" s="46" t="s">
        <v>462</v>
      </c>
      <c r="C41" s="44">
        <v>0.1</v>
      </c>
      <c r="D41" s="45">
        <v>5</v>
      </c>
      <c r="E41" s="158">
        <f t="shared" ref="E41:G42" si="6">(E$25+E$26)*$D41*$C41</f>
        <v>640575</v>
      </c>
      <c r="F41" s="158">
        <f t="shared" si="6"/>
        <v>685553.2200000002</v>
      </c>
      <c r="G41" s="159">
        <f t="shared" si="6"/>
        <v>725922.45360000012</v>
      </c>
    </row>
    <row r="42" spans="1:7" ht="36" customHeight="1" x14ac:dyDescent="0.35">
      <c r="A42" s="299"/>
      <c r="B42" s="46" t="s">
        <v>463</v>
      </c>
      <c r="C42" s="44">
        <v>0.9</v>
      </c>
      <c r="D42" s="45">
        <v>10</v>
      </c>
      <c r="E42" s="158">
        <f t="shared" si="6"/>
        <v>11530350</v>
      </c>
      <c r="F42" s="158">
        <f t="shared" si="6"/>
        <v>12339957.960000003</v>
      </c>
      <c r="G42" s="159">
        <f t="shared" si="6"/>
        <v>13066604.164800003</v>
      </c>
    </row>
    <row r="43" spans="1:7" x14ac:dyDescent="0.35">
      <c r="A43" s="296"/>
      <c r="B43" s="297"/>
      <c r="C43" s="297"/>
      <c r="D43" s="297"/>
      <c r="E43" s="297"/>
      <c r="F43" s="297"/>
      <c r="G43" s="298"/>
    </row>
    <row r="44" spans="1:7" ht="47.25" x14ac:dyDescent="0.35">
      <c r="A44" s="51" t="s">
        <v>464</v>
      </c>
      <c r="B44" s="46" t="s">
        <v>465</v>
      </c>
      <c r="C44" s="44">
        <v>1</v>
      </c>
      <c r="D44" s="45">
        <v>2</v>
      </c>
      <c r="E44" s="158">
        <f>(E$28+E$29+E$31+E$32)*$D44*$C44</f>
        <v>591300</v>
      </c>
      <c r="F44" s="158">
        <f>(F$28+F$29+F$31+F$32)*$D44*$C44</f>
        <v>663438.6</v>
      </c>
      <c r="G44" s="159">
        <f>(G$28+G$29+G$31+G$32)*$D44*$C44</f>
        <v>738226.22400000005</v>
      </c>
    </row>
    <row r="45" spans="1:7" x14ac:dyDescent="0.35">
      <c r="A45" s="296"/>
      <c r="B45" s="297"/>
      <c r="C45" s="297"/>
      <c r="D45" s="297"/>
      <c r="E45" s="297"/>
      <c r="F45" s="297"/>
      <c r="G45" s="298"/>
    </row>
    <row r="46" spans="1:7" ht="31.5" x14ac:dyDescent="0.35">
      <c r="A46" s="299" t="s">
        <v>466</v>
      </c>
      <c r="B46" s="46" t="s">
        <v>467</v>
      </c>
      <c r="C46" s="44">
        <v>0.1</v>
      </c>
      <c r="D46" s="45">
        <v>5</v>
      </c>
      <c r="E46" s="158">
        <f t="shared" ref="E46:G47" si="7">(E$28+E$29+E$31+E$32)*$D46*$C46</f>
        <v>147825</v>
      </c>
      <c r="F46" s="158">
        <f t="shared" si="7"/>
        <v>165859.65000000002</v>
      </c>
      <c r="G46" s="159">
        <f t="shared" si="7"/>
        <v>184556.55600000001</v>
      </c>
    </row>
    <row r="47" spans="1:7" ht="47.25" x14ac:dyDescent="0.35">
      <c r="A47" s="299"/>
      <c r="B47" s="46" t="s">
        <v>468</v>
      </c>
      <c r="C47" s="44">
        <v>0.9</v>
      </c>
      <c r="D47" s="45">
        <v>10</v>
      </c>
      <c r="E47" s="158">
        <f t="shared" si="7"/>
        <v>2660850</v>
      </c>
      <c r="F47" s="158">
        <f t="shared" si="7"/>
        <v>2985473.7</v>
      </c>
      <c r="G47" s="159">
        <f t="shared" si="7"/>
        <v>3322018.0080000004</v>
      </c>
    </row>
    <row r="48" spans="1:7" x14ac:dyDescent="0.35">
      <c r="A48" s="296"/>
      <c r="B48" s="297"/>
      <c r="C48" s="297"/>
      <c r="D48" s="297"/>
      <c r="E48" s="297"/>
      <c r="F48" s="297"/>
      <c r="G48" s="298"/>
    </row>
    <row r="49" spans="1:7" s="38" customFormat="1" ht="47.25" x14ac:dyDescent="0.35">
      <c r="A49" s="56" t="s">
        <v>469</v>
      </c>
      <c r="B49" s="302" t="s">
        <v>470</v>
      </c>
      <c r="C49" s="302"/>
      <c r="D49" s="302"/>
      <c r="E49" s="162">
        <f t="shared" ref="E49:G49" si="8">E34+E39+E44</f>
        <v>3942000</v>
      </c>
      <c r="F49" s="162">
        <f t="shared" si="8"/>
        <v>4422924</v>
      </c>
      <c r="G49" s="163">
        <f t="shared" si="8"/>
        <v>4921508.1600000011</v>
      </c>
    </row>
    <row r="50" spans="1:7" s="38" customFormat="1" ht="32.25" thickBot="1" x14ac:dyDescent="0.4">
      <c r="A50" s="57" t="s">
        <v>471</v>
      </c>
      <c r="B50" s="303" t="s">
        <v>472</v>
      </c>
      <c r="C50" s="303"/>
      <c r="D50" s="303"/>
      <c r="E50" s="164">
        <f t="shared" ref="E50:G50" si="9">(E36+E37)+(E41+E42)+(E46+E47)</f>
        <v>18724500</v>
      </c>
      <c r="F50" s="164">
        <f t="shared" si="9"/>
        <v>21008889.000000004</v>
      </c>
      <c r="G50" s="165">
        <f t="shared" si="9"/>
        <v>23377163.760000005</v>
      </c>
    </row>
    <row r="51" spans="1:7" ht="16.5" thickTop="1" x14ac:dyDescent="0.35"/>
  </sheetData>
  <sheetProtection sheet="1" objects="1" scenarios="1"/>
  <mergeCells count="50">
    <mergeCell ref="A27:G27"/>
    <mergeCell ref="A9:A14"/>
    <mergeCell ref="B20:C20"/>
    <mergeCell ref="B21:C21"/>
    <mergeCell ref="D9:D10"/>
    <mergeCell ref="B11:C12"/>
    <mergeCell ref="D11:D12"/>
    <mergeCell ref="B13:C14"/>
    <mergeCell ref="D13:D14"/>
    <mergeCell ref="A15:G15"/>
    <mergeCell ref="B16:C16"/>
    <mergeCell ref="A19:G19"/>
    <mergeCell ref="B49:D49"/>
    <mergeCell ref="B50:D50"/>
    <mergeCell ref="B31:C31"/>
    <mergeCell ref="B32:C32"/>
    <mergeCell ref="A48:G48"/>
    <mergeCell ref="A46:A47"/>
    <mergeCell ref="A41:A42"/>
    <mergeCell ref="A31:A32"/>
    <mergeCell ref="A6:A7"/>
    <mergeCell ref="A20:A21"/>
    <mergeCell ref="A25:A26"/>
    <mergeCell ref="A28:A29"/>
    <mergeCell ref="A22:G22"/>
    <mergeCell ref="B29:C29"/>
    <mergeCell ref="B23:C23"/>
    <mergeCell ref="A24:G24"/>
    <mergeCell ref="B25:C25"/>
    <mergeCell ref="B18:C18"/>
    <mergeCell ref="B6:C7"/>
    <mergeCell ref="D6:D7"/>
    <mergeCell ref="A17:G17"/>
    <mergeCell ref="A8:G8"/>
    <mergeCell ref="B9:C10"/>
    <mergeCell ref="B26:C26"/>
    <mergeCell ref="A30:G30"/>
    <mergeCell ref="B28:C28"/>
    <mergeCell ref="A36:A37"/>
    <mergeCell ref="A45:G45"/>
    <mergeCell ref="A43:G43"/>
    <mergeCell ref="A40:G40"/>
    <mergeCell ref="A38:G38"/>
    <mergeCell ref="A35:G35"/>
    <mergeCell ref="A33:G33"/>
    <mergeCell ref="A1:G1"/>
    <mergeCell ref="B2:D2"/>
    <mergeCell ref="B3:C3"/>
    <mergeCell ref="B4:C4"/>
    <mergeCell ref="B5:C5"/>
  </mergeCells>
  <pageMargins left="0.7" right="0.7" top="0.75" bottom="0.75" header="0" footer="0"/>
  <pageSetup scale="9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8"/>
  <sheetViews>
    <sheetView tabSelected="1" zoomScaleNormal="100" zoomScaleSheetLayoutView="100" workbookViewId="0">
      <selection activeCell="G2" sqref="G2"/>
    </sheetView>
  </sheetViews>
  <sheetFormatPr defaultColWidth="12.83203125" defaultRowHeight="15.75" x14ac:dyDescent="0.35"/>
  <cols>
    <col min="1" max="1" width="52.33203125" style="32" customWidth="1"/>
    <col min="2" max="2" width="37.5" style="33" customWidth="1"/>
    <col min="3" max="3" width="8.33203125" style="33" customWidth="1"/>
    <col min="4" max="4" width="7" style="33" customWidth="1"/>
    <col min="5" max="6" width="12.83203125" style="32" customWidth="1"/>
    <col min="7" max="7" width="14.1640625" style="32" customWidth="1"/>
    <col min="8" max="8" width="32.83203125" style="32" customWidth="1"/>
    <col min="9" max="25" width="10.1640625" style="32" customWidth="1"/>
    <col min="26" max="16384" width="12.83203125" style="32"/>
  </cols>
  <sheetData>
    <row r="1" spans="1:7" ht="43.5" customHeight="1" x14ac:dyDescent="0.3">
      <c r="A1" s="312" t="s">
        <v>473</v>
      </c>
      <c r="B1" s="312"/>
      <c r="C1" s="312"/>
      <c r="D1" s="312"/>
      <c r="E1" s="312"/>
      <c r="F1" s="312"/>
      <c r="G1" s="312"/>
    </row>
    <row r="2" spans="1:7" s="33" customFormat="1" ht="26.25" thickBot="1" x14ac:dyDescent="0.3">
      <c r="A2" s="47" t="s">
        <v>1</v>
      </c>
      <c r="B2" s="306" t="s">
        <v>2</v>
      </c>
      <c r="C2" s="307"/>
      <c r="D2" s="307"/>
      <c r="E2" s="47" t="s">
        <v>3</v>
      </c>
      <c r="F2" s="47" t="s">
        <v>4</v>
      </c>
      <c r="G2" s="47" t="s">
        <v>5</v>
      </c>
    </row>
    <row r="3" spans="1:7" ht="48" customHeight="1" x14ac:dyDescent="0.35">
      <c r="A3" s="48" t="s">
        <v>6</v>
      </c>
      <c r="B3" s="308" t="s">
        <v>474</v>
      </c>
      <c r="C3" s="309"/>
      <c r="D3" s="49">
        <v>0.02</v>
      </c>
      <c r="E3" s="50">
        <v>20000000</v>
      </c>
      <c r="F3" s="166">
        <f t="shared" ref="F3:G3" si="0">E3+E3*$D$3</f>
        <v>20400000</v>
      </c>
      <c r="G3" s="167">
        <f t="shared" si="0"/>
        <v>20808000</v>
      </c>
    </row>
    <row r="4" spans="1:7" x14ac:dyDescent="0.35">
      <c r="A4" s="51" t="s">
        <v>427</v>
      </c>
      <c r="B4" s="310" t="s">
        <v>428</v>
      </c>
      <c r="C4" s="311"/>
      <c r="D4" s="52" t="s">
        <v>475</v>
      </c>
      <c r="E4" s="168">
        <f t="shared" ref="E4:G4" si="1">E3*$D$4</f>
        <v>1800000</v>
      </c>
      <c r="F4" s="168">
        <f t="shared" si="1"/>
        <v>1836000</v>
      </c>
      <c r="G4" s="169">
        <f t="shared" si="1"/>
        <v>1872720</v>
      </c>
    </row>
    <row r="5" spans="1:7" ht="31.5" x14ac:dyDescent="0.35">
      <c r="A5" s="51" t="s">
        <v>476</v>
      </c>
      <c r="B5" s="310" t="s">
        <v>430</v>
      </c>
      <c r="C5" s="311"/>
      <c r="D5" s="52">
        <v>2.19</v>
      </c>
      <c r="E5" s="158">
        <f t="shared" ref="E5:G5" si="2">E4*$D$5</f>
        <v>3942000</v>
      </c>
      <c r="F5" s="158">
        <f t="shared" si="2"/>
        <v>4020840</v>
      </c>
      <c r="G5" s="159">
        <f t="shared" si="2"/>
        <v>4101256.8</v>
      </c>
    </row>
    <row r="6" spans="1:7" x14ac:dyDescent="0.35">
      <c r="A6" s="313" t="s">
        <v>431</v>
      </c>
      <c r="B6" s="315" t="s">
        <v>408</v>
      </c>
      <c r="C6" s="311"/>
      <c r="D6" s="316">
        <v>0.05</v>
      </c>
      <c r="E6" s="168">
        <f t="shared" ref="E6:G6" si="3">E5*E7</f>
        <v>1971000</v>
      </c>
      <c r="F6" s="168">
        <f t="shared" si="3"/>
        <v>2211462</v>
      </c>
      <c r="G6" s="169">
        <f t="shared" si="3"/>
        <v>2460754.08</v>
      </c>
    </row>
    <row r="7" spans="1:7" ht="30.75" customHeight="1" x14ac:dyDescent="0.35">
      <c r="A7" s="314"/>
      <c r="B7" s="311"/>
      <c r="C7" s="311"/>
      <c r="D7" s="317"/>
      <c r="E7" s="53">
        <v>0.5</v>
      </c>
      <c r="F7" s="170">
        <f t="shared" ref="F7:G7" si="4">E7+$D$6</f>
        <v>0.55000000000000004</v>
      </c>
      <c r="G7" s="171">
        <f t="shared" si="4"/>
        <v>0.60000000000000009</v>
      </c>
    </row>
    <row r="8" spans="1:7" x14ac:dyDescent="0.35">
      <c r="A8" s="318"/>
      <c r="B8" s="319"/>
      <c r="C8" s="319"/>
      <c r="D8" s="319"/>
      <c r="E8" s="319"/>
      <c r="F8" s="319"/>
      <c r="G8" s="320"/>
    </row>
    <row r="9" spans="1:7" ht="47.25" x14ac:dyDescent="0.35">
      <c r="A9" s="54" t="s">
        <v>477</v>
      </c>
      <c r="B9" s="310" t="s">
        <v>478</v>
      </c>
      <c r="C9" s="311"/>
      <c r="D9" s="53">
        <v>1</v>
      </c>
      <c r="E9" s="168">
        <f>E6*$D$9</f>
        <v>1971000</v>
      </c>
      <c r="F9" s="168">
        <f>F6*$D$9</f>
        <v>2211462</v>
      </c>
      <c r="G9" s="169">
        <f>G6*$D$9</f>
        <v>2460754.08</v>
      </c>
    </row>
    <row r="10" spans="1:7" x14ac:dyDescent="0.35">
      <c r="A10" s="318"/>
      <c r="B10" s="319"/>
      <c r="C10" s="319"/>
      <c r="D10" s="319"/>
      <c r="E10" s="319"/>
      <c r="F10" s="319"/>
      <c r="G10" s="320"/>
    </row>
    <row r="11" spans="1:7" ht="49.5" customHeight="1" x14ac:dyDescent="0.35">
      <c r="A11" s="51" t="s">
        <v>479</v>
      </c>
      <c r="B11" s="55" t="s">
        <v>480</v>
      </c>
      <c r="C11" s="53">
        <v>1</v>
      </c>
      <c r="D11" s="52">
        <v>2</v>
      </c>
      <c r="E11" s="158">
        <f>E9*$D$11*$C$11</f>
        <v>3942000</v>
      </c>
      <c r="F11" s="158">
        <f>F9*$D$11*$C$11</f>
        <v>4422924</v>
      </c>
      <c r="G11" s="159">
        <f>G9*$D$11*$C$11</f>
        <v>4921508.16</v>
      </c>
    </row>
    <row r="12" spans="1:7" x14ac:dyDescent="0.35">
      <c r="A12" s="318"/>
      <c r="B12" s="319"/>
      <c r="C12" s="319"/>
      <c r="D12" s="319"/>
      <c r="E12" s="319"/>
      <c r="F12" s="319"/>
      <c r="G12" s="320"/>
    </row>
    <row r="13" spans="1:7" ht="47.25" x14ac:dyDescent="0.35">
      <c r="A13" s="313" t="s">
        <v>481</v>
      </c>
      <c r="B13" s="55" t="s">
        <v>482</v>
      </c>
      <c r="C13" s="53">
        <v>0.1</v>
      </c>
      <c r="D13" s="52">
        <v>5</v>
      </c>
      <c r="E13" s="158">
        <f>E9*$C13*$D13</f>
        <v>985500</v>
      </c>
      <c r="F13" s="158">
        <f>F9*$C13*$D13</f>
        <v>1105731</v>
      </c>
      <c r="G13" s="159">
        <f>G9*$C13*$D13</f>
        <v>1230377.04</v>
      </c>
    </row>
    <row r="14" spans="1:7" ht="51" customHeight="1" x14ac:dyDescent="0.35">
      <c r="A14" s="314"/>
      <c r="B14" s="55" t="s">
        <v>483</v>
      </c>
      <c r="C14" s="53">
        <v>0.9</v>
      </c>
      <c r="D14" s="52">
        <v>10</v>
      </c>
      <c r="E14" s="158">
        <f>E9*$C14*$D14</f>
        <v>17739000</v>
      </c>
      <c r="F14" s="158">
        <f>F9*$C14*$D14</f>
        <v>19903158</v>
      </c>
      <c r="G14" s="159">
        <f>G9*$C14*$D14</f>
        <v>22146786.720000003</v>
      </c>
    </row>
    <row r="15" spans="1:7" x14ac:dyDescent="0.35">
      <c r="A15" s="318"/>
      <c r="B15" s="319"/>
      <c r="C15" s="319"/>
      <c r="D15" s="319"/>
      <c r="E15" s="319"/>
      <c r="F15" s="319"/>
      <c r="G15" s="320"/>
    </row>
    <row r="16" spans="1:7" s="34" customFormat="1" ht="47.25" x14ac:dyDescent="0.35">
      <c r="A16" s="56" t="s">
        <v>484</v>
      </c>
      <c r="B16" s="321" t="s">
        <v>485</v>
      </c>
      <c r="C16" s="322"/>
      <c r="D16" s="322"/>
      <c r="E16" s="172">
        <f t="shared" ref="E16:G16" si="5">E11</f>
        <v>3942000</v>
      </c>
      <c r="F16" s="172">
        <f t="shared" si="5"/>
        <v>4422924</v>
      </c>
      <c r="G16" s="173">
        <f t="shared" si="5"/>
        <v>4921508.16</v>
      </c>
    </row>
    <row r="17" spans="1:7" s="34" customFormat="1" ht="48" thickBot="1" x14ac:dyDescent="0.4">
      <c r="A17" s="57" t="s">
        <v>486</v>
      </c>
      <c r="B17" s="323" t="s">
        <v>487</v>
      </c>
      <c r="C17" s="324"/>
      <c r="D17" s="324"/>
      <c r="E17" s="58">
        <f t="shared" ref="E17:G17" si="6">(E13+E14)</f>
        <v>18724500</v>
      </c>
      <c r="F17" s="58">
        <f t="shared" si="6"/>
        <v>21008889</v>
      </c>
      <c r="G17" s="59">
        <f t="shared" si="6"/>
        <v>23377163.760000002</v>
      </c>
    </row>
    <row r="18" spans="1:7" ht="16.5" thickTop="1" x14ac:dyDescent="0.35"/>
  </sheetData>
  <sheetProtection sheet="1" objects="1" scenarios="1"/>
  <mergeCells count="16">
    <mergeCell ref="B17:D17"/>
    <mergeCell ref="A8:G8"/>
    <mergeCell ref="B9:C9"/>
    <mergeCell ref="A10:G10"/>
    <mergeCell ref="A12:G12"/>
    <mergeCell ref="A13:A14"/>
    <mergeCell ref="A6:A7"/>
    <mergeCell ref="B6:C7"/>
    <mergeCell ref="D6:D7"/>
    <mergeCell ref="A15:G15"/>
    <mergeCell ref="B16:D16"/>
    <mergeCell ref="B2:D2"/>
    <mergeCell ref="B3:C3"/>
    <mergeCell ref="B4:C4"/>
    <mergeCell ref="B5:C5"/>
    <mergeCell ref="A1:G1"/>
  </mergeCells>
  <pageMargins left="0.7" right="0.7" top="0.75" bottom="0.75" header="0" footer="0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M1000"/>
  <sheetViews>
    <sheetView workbookViewId="0"/>
  </sheetViews>
  <sheetFormatPr defaultColWidth="12.83203125" defaultRowHeight="15" customHeight="1" x14ac:dyDescent="0.35"/>
  <cols>
    <col min="1" max="1" width="2.1640625" customWidth="1"/>
    <col min="2" max="2" width="29.33203125" customWidth="1"/>
    <col min="3" max="3" width="38.6640625" customWidth="1"/>
    <col min="4" max="4" width="7.83203125" customWidth="1"/>
    <col min="5" max="5" width="9.6640625" customWidth="1"/>
    <col min="6" max="6" width="9.1640625" customWidth="1"/>
    <col min="7" max="7" width="8.33203125" customWidth="1"/>
    <col min="8" max="8" width="12.1640625" customWidth="1"/>
    <col min="9" max="9" width="29.33203125" customWidth="1"/>
    <col min="10" max="14" width="7.83203125" customWidth="1"/>
    <col min="15" max="26" width="10.1640625" customWidth="1"/>
  </cols>
  <sheetData>
    <row r="1" spans="2:13" ht="9" customHeight="1" x14ac:dyDescent="0.35"/>
    <row r="2" spans="2:13" ht="14.25" customHeight="1" x14ac:dyDescent="0.2">
      <c r="B2" s="11" t="s">
        <v>488</v>
      </c>
      <c r="C2" s="325" t="s">
        <v>489</v>
      </c>
      <c r="D2" s="326"/>
      <c r="E2" s="11" t="s">
        <v>490</v>
      </c>
      <c r="F2" s="11" t="s">
        <v>491</v>
      </c>
      <c r="G2" s="11" t="s">
        <v>492</v>
      </c>
    </row>
    <row r="3" spans="2:13" ht="14.25" customHeight="1" x14ac:dyDescent="0.2">
      <c r="B3" s="5" t="s">
        <v>493</v>
      </c>
      <c r="C3" s="1" t="s">
        <v>494</v>
      </c>
      <c r="D3" s="2">
        <v>0.02</v>
      </c>
      <c r="E3" s="3">
        <v>20000000</v>
      </c>
      <c r="F3" s="21">
        <f t="shared" ref="F3:G3" si="0">E3+(E3*$D$3)</f>
        <v>20400000</v>
      </c>
      <c r="G3" s="21">
        <f t="shared" si="0"/>
        <v>20808000</v>
      </c>
    </row>
    <row r="4" spans="2:13" ht="46.5" customHeight="1" x14ac:dyDescent="0.25">
      <c r="B4" s="5" t="s">
        <v>495</v>
      </c>
      <c r="C4" s="1" t="s">
        <v>496</v>
      </c>
      <c r="D4" s="13">
        <v>32</v>
      </c>
      <c r="E4" s="21">
        <f t="shared" ref="E4:G4" si="1">E3*$D4/1000</f>
        <v>640000</v>
      </c>
      <c r="F4" s="21">
        <f t="shared" si="1"/>
        <v>652800</v>
      </c>
      <c r="G4" s="21">
        <f t="shared" si="1"/>
        <v>665856</v>
      </c>
      <c r="H4" s="14"/>
      <c r="I4" s="14" t="s">
        <v>497</v>
      </c>
    </row>
    <row r="5" spans="2:13" ht="14.25" customHeight="1" x14ac:dyDescent="0.2">
      <c r="B5" s="5" t="s">
        <v>498</v>
      </c>
      <c r="C5" s="1" t="s">
        <v>499</v>
      </c>
      <c r="D5" s="15">
        <v>0.1</v>
      </c>
      <c r="E5" s="21">
        <f t="shared" ref="E5:G5" si="2">E4*$D5</f>
        <v>64000</v>
      </c>
      <c r="F5" s="21">
        <f t="shared" si="2"/>
        <v>65280</v>
      </c>
      <c r="G5" s="21">
        <f t="shared" si="2"/>
        <v>66585.600000000006</v>
      </c>
    </row>
    <row r="6" spans="2:13" ht="5.25" customHeight="1" x14ac:dyDescent="0.2">
      <c r="B6" s="327"/>
      <c r="C6" s="328"/>
      <c r="D6" s="328"/>
      <c r="E6" s="328"/>
      <c r="F6" s="328"/>
      <c r="G6" s="326"/>
    </row>
    <row r="7" spans="2:13" ht="24" customHeight="1" x14ac:dyDescent="0.2">
      <c r="B7" s="5" t="s">
        <v>500</v>
      </c>
      <c r="C7" s="1" t="s">
        <v>501</v>
      </c>
      <c r="D7" s="15">
        <v>0.6</v>
      </c>
      <c r="E7" s="21">
        <f t="shared" ref="E7:G7" si="3">$D7*E5</f>
        <v>38400</v>
      </c>
      <c r="F7" s="21">
        <f t="shared" si="3"/>
        <v>39168</v>
      </c>
      <c r="G7" s="21">
        <f t="shared" si="3"/>
        <v>39951.360000000001</v>
      </c>
      <c r="H7" s="9"/>
      <c r="I7" s="9"/>
      <c r="J7" s="9"/>
      <c r="K7" s="9"/>
      <c r="L7" s="9"/>
      <c r="M7" s="9"/>
    </row>
    <row r="8" spans="2:13" ht="6" customHeight="1" x14ac:dyDescent="0.2">
      <c r="B8" s="327"/>
      <c r="C8" s="328"/>
      <c r="D8" s="328"/>
      <c r="E8" s="328"/>
      <c r="F8" s="328"/>
      <c r="G8" s="326"/>
    </row>
    <row r="9" spans="2:13" ht="14.25" customHeight="1" x14ac:dyDescent="0.2">
      <c r="B9" s="329" t="s">
        <v>502</v>
      </c>
      <c r="C9" s="16" t="s">
        <v>503</v>
      </c>
      <c r="D9" s="22">
        <v>0.13</v>
      </c>
      <c r="E9" s="17">
        <f t="shared" ref="E9:G9" si="4">E$7*$D9</f>
        <v>4992</v>
      </c>
      <c r="F9" s="17">
        <f t="shared" si="4"/>
        <v>5091.84</v>
      </c>
      <c r="G9" s="17">
        <f t="shared" si="4"/>
        <v>5193.6768000000002</v>
      </c>
    </row>
    <row r="10" spans="2:13" ht="14.25" customHeight="1" x14ac:dyDescent="0.2">
      <c r="B10" s="330"/>
      <c r="C10" s="4" t="s">
        <v>504</v>
      </c>
      <c r="D10" s="2">
        <v>0.94</v>
      </c>
      <c r="E10" s="12">
        <f t="shared" ref="E10:G10" si="5">E$9*$D10</f>
        <v>4692.4799999999996</v>
      </c>
      <c r="F10" s="12">
        <f t="shared" si="5"/>
        <v>4786.3296</v>
      </c>
      <c r="G10" s="12">
        <f t="shared" si="5"/>
        <v>4882.056192</v>
      </c>
    </row>
    <row r="11" spans="2:13" ht="14.25" customHeight="1" x14ac:dyDescent="0.2">
      <c r="B11" s="331"/>
      <c r="C11" s="4" t="s">
        <v>505</v>
      </c>
      <c r="D11" s="63">
        <f>100%-D10</f>
        <v>6.0000000000000053E-2</v>
      </c>
      <c r="E11" s="12">
        <f t="shared" ref="E11:G11" si="6">E$9*$D11</f>
        <v>299.52000000000027</v>
      </c>
      <c r="F11" s="12">
        <f t="shared" si="6"/>
        <v>305.51040000000029</v>
      </c>
      <c r="G11" s="12">
        <f t="shared" si="6"/>
        <v>311.62060800000029</v>
      </c>
    </row>
    <row r="12" spans="2:13" ht="3.75" customHeight="1" x14ac:dyDescent="0.2">
      <c r="B12" s="327"/>
      <c r="C12" s="328"/>
      <c r="D12" s="328"/>
      <c r="E12" s="328"/>
      <c r="F12" s="328"/>
      <c r="G12" s="326"/>
    </row>
    <row r="13" spans="2:13" ht="14.25" customHeight="1" x14ac:dyDescent="0.2">
      <c r="B13" s="329" t="s">
        <v>506</v>
      </c>
      <c r="C13" s="16" t="s">
        <v>507</v>
      </c>
      <c r="D13" s="22">
        <v>0.43</v>
      </c>
      <c r="E13" s="17">
        <f t="shared" ref="E13:G13" si="7">E$7*$D13</f>
        <v>16512</v>
      </c>
      <c r="F13" s="17">
        <f t="shared" si="7"/>
        <v>16842.239999999998</v>
      </c>
      <c r="G13" s="17">
        <f t="shared" si="7"/>
        <v>17179.084800000001</v>
      </c>
    </row>
    <row r="14" spans="2:13" ht="14.25" customHeight="1" x14ac:dyDescent="0.2">
      <c r="B14" s="330"/>
      <c r="C14" s="4" t="s">
        <v>508</v>
      </c>
      <c r="D14" s="2">
        <v>1</v>
      </c>
      <c r="E14" s="12">
        <f t="shared" ref="E14:G14" si="8">E$13*$D14</f>
        <v>16512</v>
      </c>
      <c r="F14" s="12">
        <f t="shared" si="8"/>
        <v>16842.239999999998</v>
      </c>
      <c r="G14" s="12">
        <f t="shared" si="8"/>
        <v>17179.084800000001</v>
      </c>
    </row>
    <row r="15" spans="2:13" ht="14.25" customHeight="1" x14ac:dyDescent="0.2">
      <c r="B15" s="331"/>
      <c r="C15" s="4" t="s">
        <v>509</v>
      </c>
      <c r="D15" s="63">
        <f>100%-D14</f>
        <v>0</v>
      </c>
      <c r="E15" s="12">
        <f t="shared" ref="E15:G15" si="9">E$13*$D15</f>
        <v>0</v>
      </c>
      <c r="F15" s="12">
        <f t="shared" si="9"/>
        <v>0</v>
      </c>
      <c r="G15" s="12">
        <f t="shared" si="9"/>
        <v>0</v>
      </c>
    </row>
    <row r="16" spans="2:13" ht="4.5" customHeight="1" x14ac:dyDescent="0.2">
      <c r="B16" s="327"/>
      <c r="C16" s="328"/>
      <c r="D16" s="328"/>
      <c r="E16" s="328"/>
      <c r="F16" s="328"/>
      <c r="G16" s="326"/>
    </row>
    <row r="17" spans="2:7" ht="25.5" customHeight="1" x14ac:dyDescent="0.2">
      <c r="B17" s="329" t="s">
        <v>510</v>
      </c>
      <c r="C17" s="16" t="s">
        <v>511</v>
      </c>
      <c r="D17" s="22">
        <v>0.38</v>
      </c>
      <c r="E17" s="17">
        <f t="shared" ref="E17:G17" si="10">E$7*$D17</f>
        <v>14592</v>
      </c>
      <c r="F17" s="17">
        <f t="shared" si="10"/>
        <v>14883.84</v>
      </c>
      <c r="G17" s="17">
        <f t="shared" si="10"/>
        <v>15181.516800000001</v>
      </c>
    </row>
    <row r="18" spans="2:7" ht="14.25" customHeight="1" x14ac:dyDescent="0.2">
      <c r="B18" s="330"/>
      <c r="C18" s="4" t="s">
        <v>512</v>
      </c>
      <c r="D18" s="2">
        <v>0.72</v>
      </c>
      <c r="E18" s="12">
        <f t="shared" ref="E18:G18" si="11">E$17*$D18</f>
        <v>10506.24</v>
      </c>
      <c r="F18" s="12">
        <f t="shared" si="11"/>
        <v>10716.364799999999</v>
      </c>
      <c r="G18" s="12">
        <f t="shared" si="11"/>
        <v>10930.692096000001</v>
      </c>
    </row>
    <row r="19" spans="2:7" ht="14.25" customHeight="1" x14ac:dyDescent="0.2">
      <c r="B19" s="331"/>
      <c r="C19" s="4" t="s">
        <v>513</v>
      </c>
      <c r="D19" s="63">
        <f>100%-D18</f>
        <v>0.28000000000000003</v>
      </c>
      <c r="E19" s="12">
        <f t="shared" ref="E19:G19" si="12">E$17*$D19</f>
        <v>4085.76</v>
      </c>
      <c r="F19" s="12">
        <f t="shared" si="12"/>
        <v>4167.4752000000008</v>
      </c>
      <c r="G19" s="12">
        <f t="shared" si="12"/>
        <v>4250.8247040000006</v>
      </c>
    </row>
    <row r="20" spans="2:7" ht="4.5" customHeight="1" x14ac:dyDescent="0.2">
      <c r="B20" s="327"/>
      <c r="C20" s="328"/>
      <c r="D20" s="328"/>
      <c r="E20" s="328"/>
      <c r="F20" s="328"/>
      <c r="G20" s="326"/>
    </row>
    <row r="21" spans="2:7" ht="25.5" customHeight="1" x14ac:dyDescent="0.2">
      <c r="B21" s="329" t="s">
        <v>514</v>
      </c>
      <c r="C21" s="16" t="s">
        <v>515</v>
      </c>
      <c r="D21" s="22">
        <v>7.0000000000000007E-2</v>
      </c>
      <c r="E21" s="17">
        <f t="shared" ref="E21:G21" si="13">E$7*$D21</f>
        <v>2688.0000000000005</v>
      </c>
      <c r="F21" s="17">
        <f t="shared" si="13"/>
        <v>2741.76</v>
      </c>
      <c r="G21" s="17">
        <f t="shared" si="13"/>
        <v>2796.5952000000002</v>
      </c>
    </row>
    <row r="22" spans="2:7" ht="14.25" customHeight="1" x14ac:dyDescent="0.2">
      <c r="B22" s="330"/>
      <c r="C22" s="4" t="s">
        <v>516</v>
      </c>
      <c r="D22" s="2">
        <v>0.25</v>
      </c>
      <c r="E22" s="12">
        <f t="shared" ref="E22:G22" si="14">E$21*$D22</f>
        <v>672.00000000000011</v>
      </c>
      <c r="F22" s="12">
        <f t="shared" si="14"/>
        <v>685.44</v>
      </c>
      <c r="G22" s="12">
        <f t="shared" si="14"/>
        <v>699.14880000000005</v>
      </c>
    </row>
    <row r="23" spans="2:7" ht="14.25" customHeight="1" x14ac:dyDescent="0.2">
      <c r="B23" s="331"/>
      <c r="C23" s="4" t="s">
        <v>517</v>
      </c>
      <c r="D23" s="63">
        <f>100%-D22</f>
        <v>0.75</v>
      </c>
      <c r="E23" s="12">
        <f t="shared" ref="E23:G23" si="15">E$21*$D23</f>
        <v>2016.0000000000005</v>
      </c>
      <c r="F23" s="12">
        <f t="shared" si="15"/>
        <v>2056.3200000000002</v>
      </c>
      <c r="G23" s="12">
        <f t="shared" si="15"/>
        <v>2097.4464000000003</v>
      </c>
    </row>
    <row r="24" spans="2:7" ht="4.5" customHeight="1" x14ac:dyDescent="0.2">
      <c r="B24" s="327"/>
      <c r="C24" s="328"/>
      <c r="D24" s="328"/>
      <c r="E24" s="328"/>
      <c r="F24" s="328"/>
      <c r="G24" s="326"/>
    </row>
    <row r="25" spans="2:7" ht="26.25" customHeight="1" x14ac:dyDescent="0.2">
      <c r="B25" s="329" t="s">
        <v>518</v>
      </c>
      <c r="C25" s="18" t="s">
        <v>519</v>
      </c>
      <c r="D25" s="6">
        <v>1</v>
      </c>
      <c r="E25" s="23">
        <f t="shared" ref="E25:G25" si="16">E10*$D25</f>
        <v>4692.4799999999996</v>
      </c>
      <c r="F25" s="23">
        <f t="shared" si="16"/>
        <v>4786.3296</v>
      </c>
      <c r="G25" s="23">
        <f t="shared" si="16"/>
        <v>4882.056192</v>
      </c>
    </row>
    <row r="26" spans="2:7" ht="42" customHeight="1" x14ac:dyDescent="0.2">
      <c r="B26" s="330"/>
      <c r="C26" s="18" t="s">
        <v>520</v>
      </c>
      <c r="D26" s="6">
        <v>1</v>
      </c>
      <c r="E26" s="23">
        <f t="shared" ref="E26:G26" si="17">E11*$D26</f>
        <v>299.52000000000027</v>
      </c>
      <c r="F26" s="23">
        <f t="shared" si="17"/>
        <v>305.51040000000029</v>
      </c>
      <c r="G26" s="23">
        <f t="shared" si="17"/>
        <v>311.62060800000029</v>
      </c>
    </row>
    <row r="27" spans="2:7" ht="14.25" customHeight="1" x14ac:dyDescent="0.2">
      <c r="B27" s="331"/>
      <c r="C27" s="19" t="s">
        <v>521</v>
      </c>
      <c r="D27" s="6">
        <v>7.0000000000000007E-2</v>
      </c>
      <c r="E27" s="23">
        <f t="shared" ref="E27:G27" si="18">E11*$D27</f>
        <v>20.966400000000021</v>
      </c>
      <c r="F27" s="23">
        <f t="shared" si="18"/>
        <v>21.385728000000022</v>
      </c>
      <c r="G27" s="23">
        <f t="shared" si="18"/>
        <v>21.813442560000023</v>
      </c>
    </row>
    <row r="28" spans="2:7" ht="4.5" customHeight="1" x14ac:dyDescent="0.2">
      <c r="B28" s="327"/>
      <c r="C28" s="328"/>
      <c r="D28" s="328"/>
      <c r="E28" s="328"/>
      <c r="F28" s="328"/>
      <c r="G28" s="326"/>
    </row>
    <row r="29" spans="2:7" ht="26.25" customHeight="1" x14ac:dyDescent="0.2">
      <c r="B29" s="329" t="s">
        <v>522</v>
      </c>
      <c r="C29" s="18" t="s">
        <v>523</v>
      </c>
      <c r="D29" s="6">
        <v>1</v>
      </c>
      <c r="E29" s="23">
        <f t="shared" ref="E29:G29" si="19">E14*$D29</f>
        <v>16512</v>
      </c>
      <c r="F29" s="23">
        <f t="shared" si="19"/>
        <v>16842.239999999998</v>
      </c>
      <c r="G29" s="23">
        <f t="shared" si="19"/>
        <v>17179.084800000001</v>
      </c>
    </row>
    <row r="30" spans="2:7" ht="26.25" customHeight="1" x14ac:dyDescent="0.2">
      <c r="B30" s="330"/>
      <c r="C30" s="19" t="s">
        <v>524</v>
      </c>
      <c r="D30" s="6">
        <v>0</v>
      </c>
      <c r="E30" s="23">
        <f t="shared" ref="E30:G30" si="20">E15*$D30</f>
        <v>0</v>
      </c>
      <c r="F30" s="23">
        <f t="shared" si="20"/>
        <v>0</v>
      </c>
      <c r="G30" s="23">
        <f t="shared" si="20"/>
        <v>0</v>
      </c>
    </row>
    <row r="31" spans="2:7" ht="14.25" customHeight="1" x14ac:dyDescent="0.2">
      <c r="B31" s="331"/>
      <c r="C31" s="19" t="s">
        <v>525</v>
      </c>
      <c r="D31" s="6">
        <v>0</v>
      </c>
      <c r="E31" s="23">
        <f t="shared" ref="E31:G31" si="21">E30*$D31</f>
        <v>0</v>
      </c>
      <c r="F31" s="23">
        <f t="shared" si="21"/>
        <v>0</v>
      </c>
      <c r="G31" s="23">
        <f t="shared" si="21"/>
        <v>0</v>
      </c>
    </row>
    <row r="32" spans="2:7" ht="3.75" customHeight="1" x14ac:dyDescent="0.2">
      <c r="B32" s="327"/>
      <c r="C32" s="328"/>
      <c r="D32" s="328"/>
      <c r="E32" s="328"/>
      <c r="F32" s="328"/>
      <c r="G32" s="326"/>
    </row>
    <row r="33" spans="2:7" ht="39.75" customHeight="1" x14ac:dyDescent="0.2">
      <c r="B33" s="329" t="s">
        <v>526</v>
      </c>
      <c r="C33" s="18" t="s">
        <v>527</v>
      </c>
      <c r="D33" s="6">
        <v>1</v>
      </c>
      <c r="E33" s="23">
        <f t="shared" ref="E33:G33" si="22">E18*$D33</f>
        <v>10506.24</v>
      </c>
      <c r="F33" s="23">
        <f t="shared" si="22"/>
        <v>10716.364799999999</v>
      </c>
      <c r="G33" s="23">
        <f t="shared" si="22"/>
        <v>10930.692096000001</v>
      </c>
    </row>
    <row r="34" spans="2:7" ht="42" customHeight="1" x14ac:dyDescent="0.2">
      <c r="B34" s="330"/>
      <c r="C34" s="18" t="s">
        <v>528</v>
      </c>
      <c r="D34" s="6">
        <v>1</v>
      </c>
      <c r="E34" s="23">
        <f t="shared" ref="E34:G34" si="23">E19*$D34</f>
        <v>4085.76</v>
      </c>
      <c r="F34" s="23">
        <f t="shared" si="23"/>
        <v>4167.4752000000008</v>
      </c>
      <c r="G34" s="23">
        <f t="shared" si="23"/>
        <v>4250.8247040000006</v>
      </c>
    </row>
    <row r="35" spans="2:7" ht="14.25" customHeight="1" x14ac:dyDescent="0.2">
      <c r="B35" s="331"/>
      <c r="C35" s="19" t="s">
        <v>529</v>
      </c>
      <c r="D35" s="6">
        <v>0.06</v>
      </c>
      <c r="E35" s="23">
        <f t="shared" ref="E35:G35" si="24">E34*$D35</f>
        <v>245.1456</v>
      </c>
      <c r="F35" s="23">
        <f t="shared" si="24"/>
        <v>250.04851200000004</v>
      </c>
      <c r="G35" s="23">
        <f t="shared" si="24"/>
        <v>255.04948224000003</v>
      </c>
    </row>
    <row r="36" spans="2:7" ht="3.75" customHeight="1" x14ac:dyDescent="0.2">
      <c r="B36" s="327"/>
      <c r="C36" s="328"/>
      <c r="D36" s="328"/>
      <c r="E36" s="328"/>
      <c r="F36" s="328"/>
      <c r="G36" s="326"/>
    </row>
    <row r="37" spans="2:7" ht="39.75" customHeight="1" x14ac:dyDescent="0.2">
      <c r="B37" s="329" t="s">
        <v>530</v>
      </c>
      <c r="C37" s="18" t="s">
        <v>531</v>
      </c>
      <c r="D37" s="6">
        <v>1</v>
      </c>
      <c r="E37" s="23">
        <f t="shared" ref="E37:G37" si="25">E22*$D37</f>
        <v>672.00000000000011</v>
      </c>
      <c r="F37" s="23">
        <f t="shared" si="25"/>
        <v>685.44</v>
      </c>
      <c r="G37" s="23">
        <f t="shared" si="25"/>
        <v>699.14880000000005</v>
      </c>
    </row>
    <row r="38" spans="2:7" ht="42" customHeight="1" x14ac:dyDescent="0.2">
      <c r="B38" s="330"/>
      <c r="C38" s="18" t="s">
        <v>532</v>
      </c>
      <c r="D38" s="6">
        <v>1</v>
      </c>
      <c r="E38" s="23">
        <f t="shared" ref="E38:G38" si="26">E23*$D38</f>
        <v>2016.0000000000005</v>
      </c>
      <c r="F38" s="23">
        <f t="shared" si="26"/>
        <v>2056.3200000000002</v>
      </c>
      <c r="G38" s="23">
        <f t="shared" si="26"/>
        <v>2097.4464000000003</v>
      </c>
    </row>
    <row r="39" spans="2:7" ht="14.25" customHeight="1" x14ac:dyDescent="0.2">
      <c r="B39" s="331"/>
      <c r="C39" s="19" t="s">
        <v>533</v>
      </c>
      <c r="D39" s="6">
        <v>0.3</v>
      </c>
      <c r="E39" s="23">
        <f t="shared" ref="E39:G39" si="27">E23*$D39</f>
        <v>604.80000000000007</v>
      </c>
      <c r="F39" s="23">
        <f t="shared" si="27"/>
        <v>616.89600000000007</v>
      </c>
      <c r="G39" s="23">
        <f t="shared" si="27"/>
        <v>629.23392000000001</v>
      </c>
    </row>
    <row r="40" spans="2:7" ht="8.25" customHeight="1" x14ac:dyDescent="0.25">
      <c r="B40" s="333"/>
      <c r="C40" s="328"/>
      <c r="D40" s="328"/>
      <c r="E40" s="328"/>
      <c r="F40" s="328"/>
      <c r="G40" s="326"/>
    </row>
    <row r="41" spans="2:7" ht="14.25" customHeight="1" x14ac:dyDescent="0.2">
      <c r="B41" s="5" t="s">
        <v>534</v>
      </c>
      <c r="C41" s="8" t="s">
        <v>535</v>
      </c>
      <c r="D41" s="24">
        <v>7</v>
      </c>
      <c r="E41" s="17">
        <f t="shared" ref="E41:G41" si="28">(E25+E29+E33)*$D41</f>
        <v>221975.04000000001</v>
      </c>
      <c r="F41" s="17">
        <f t="shared" si="28"/>
        <v>226414.54079999999</v>
      </c>
      <c r="G41" s="17">
        <f t="shared" si="28"/>
        <v>230942.83161599998</v>
      </c>
    </row>
    <row r="42" spans="2:7" ht="14.25" customHeight="1" x14ac:dyDescent="0.2">
      <c r="B42" s="5" t="s">
        <v>536</v>
      </c>
      <c r="C42" s="8" t="s">
        <v>537</v>
      </c>
      <c r="D42" s="24">
        <v>7</v>
      </c>
      <c r="E42" s="17">
        <f t="shared" ref="E42:G42" si="29">(E33+E37)*$D42</f>
        <v>78247.679999999993</v>
      </c>
      <c r="F42" s="17">
        <f t="shared" si="29"/>
        <v>79812.633600000001</v>
      </c>
      <c r="G42" s="17">
        <f t="shared" si="29"/>
        <v>81408.886272000003</v>
      </c>
    </row>
    <row r="43" spans="2:7" ht="14.25" customHeight="1" x14ac:dyDescent="0.2">
      <c r="B43" s="5" t="s">
        <v>538</v>
      </c>
      <c r="C43" s="8" t="s">
        <v>539</v>
      </c>
      <c r="D43" s="24">
        <v>14</v>
      </c>
      <c r="E43" s="17">
        <f t="shared" ref="E43:G43" si="30">E37*$D43</f>
        <v>9408.0000000000018</v>
      </c>
      <c r="F43" s="17">
        <f t="shared" si="30"/>
        <v>9596.16</v>
      </c>
      <c r="G43" s="17">
        <f t="shared" si="30"/>
        <v>9788.0832000000009</v>
      </c>
    </row>
    <row r="44" spans="2:7" ht="8.25" customHeight="1" x14ac:dyDescent="0.25">
      <c r="B44" s="333"/>
      <c r="C44" s="328"/>
      <c r="D44" s="328"/>
      <c r="E44" s="328"/>
      <c r="F44" s="328"/>
      <c r="G44" s="326"/>
    </row>
    <row r="45" spans="2:7" ht="14.25" customHeight="1" x14ac:dyDescent="0.2">
      <c r="B45" s="5" t="s">
        <v>540</v>
      </c>
      <c r="C45" s="8" t="s">
        <v>541</v>
      </c>
      <c r="D45" s="24">
        <v>7</v>
      </c>
      <c r="E45" s="17">
        <f t="shared" ref="E45:G45" si="31">E30*$D45</f>
        <v>0</v>
      </c>
      <c r="F45" s="17">
        <f t="shared" si="31"/>
        <v>0</v>
      </c>
      <c r="G45" s="17">
        <f t="shared" si="31"/>
        <v>0</v>
      </c>
    </row>
    <row r="46" spans="2:7" ht="14.25" customHeight="1" x14ac:dyDescent="0.2">
      <c r="B46" s="5" t="s">
        <v>542</v>
      </c>
      <c r="C46" s="8" t="s">
        <v>543</v>
      </c>
      <c r="D46" s="24">
        <v>10</v>
      </c>
      <c r="E46" s="17">
        <f t="shared" ref="E46:G46" si="32">(E$26+E$34+E$38)*$D46</f>
        <v>64012.800000000003</v>
      </c>
      <c r="F46" s="17">
        <f t="shared" si="32"/>
        <v>65293.056000000011</v>
      </c>
      <c r="G46" s="17">
        <f t="shared" si="32"/>
        <v>66598.917119999998</v>
      </c>
    </row>
    <row r="47" spans="2:7" ht="14.25" customHeight="1" x14ac:dyDescent="0.2">
      <c r="B47" s="5" t="s">
        <v>544</v>
      </c>
      <c r="C47" s="8" t="s">
        <v>545</v>
      </c>
      <c r="D47" s="24">
        <v>30</v>
      </c>
      <c r="E47" s="17">
        <f t="shared" ref="E47:G47" si="33">(E$26+E$34+E$38)*$D47</f>
        <v>192038.40000000002</v>
      </c>
      <c r="F47" s="17">
        <f t="shared" si="33"/>
        <v>195879.16800000003</v>
      </c>
      <c r="G47" s="17">
        <f t="shared" si="33"/>
        <v>199796.75136000002</v>
      </c>
    </row>
    <row r="48" spans="2:7" ht="14.25" customHeight="1" x14ac:dyDescent="0.2">
      <c r="B48" s="5" t="s">
        <v>546</v>
      </c>
      <c r="C48" s="20" t="s">
        <v>547</v>
      </c>
      <c r="D48" s="24">
        <v>10</v>
      </c>
      <c r="E48" s="17">
        <f>(E27+E31+E35+E39)*$D48</f>
        <v>8709.1200000000008</v>
      </c>
      <c r="F48" s="17">
        <f t="shared" ref="F48:G48" si="34">(F27+F35+F39)*$D48</f>
        <v>8883.3024000000005</v>
      </c>
      <c r="G48" s="17">
        <f t="shared" si="34"/>
        <v>9060.9684480000014</v>
      </c>
    </row>
    <row r="49" spans="2:7" ht="9" customHeight="1" x14ac:dyDescent="0.2">
      <c r="B49" s="327"/>
      <c r="C49" s="328"/>
      <c r="D49" s="328"/>
      <c r="E49" s="328"/>
      <c r="F49" s="328"/>
      <c r="G49" s="326"/>
    </row>
    <row r="50" spans="2:7" ht="14.25" customHeight="1" x14ac:dyDescent="0.2">
      <c r="B50" s="7" t="s">
        <v>548</v>
      </c>
      <c r="C50" s="332" t="s">
        <v>360</v>
      </c>
      <c r="D50" s="326"/>
      <c r="E50" s="10">
        <f t="shared" ref="E50:G50" si="35">E41+E45</f>
        <v>221975.04000000001</v>
      </c>
      <c r="F50" s="10">
        <f t="shared" si="35"/>
        <v>226414.54079999999</v>
      </c>
      <c r="G50" s="10">
        <f t="shared" si="35"/>
        <v>230942.83161599998</v>
      </c>
    </row>
    <row r="51" spans="2:7" ht="14.25" customHeight="1" x14ac:dyDescent="0.2">
      <c r="B51" s="7" t="s">
        <v>549</v>
      </c>
      <c r="C51" s="332" t="s">
        <v>362</v>
      </c>
      <c r="D51" s="326"/>
      <c r="E51" s="10">
        <f t="shared" ref="E51:G51" si="36">E42+E46</f>
        <v>142260.47999999998</v>
      </c>
      <c r="F51" s="10">
        <f t="shared" si="36"/>
        <v>145105.68960000001</v>
      </c>
      <c r="G51" s="10">
        <f t="shared" si="36"/>
        <v>148007.803392</v>
      </c>
    </row>
    <row r="52" spans="2:7" ht="14.25" customHeight="1" x14ac:dyDescent="0.2">
      <c r="B52" s="7" t="s">
        <v>550</v>
      </c>
      <c r="C52" s="332" t="s">
        <v>364</v>
      </c>
      <c r="D52" s="326"/>
      <c r="E52" s="10">
        <f t="shared" ref="E52:G52" si="37">E43+E47</f>
        <v>201446.40000000002</v>
      </c>
      <c r="F52" s="10">
        <f t="shared" si="37"/>
        <v>205475.32800000004</v>
      </c>
      <c r="G52" s="10">
        <f t="shared" si="37"/>
        <v>209584.83456000002</v>
      </c>
    </row>
    <row r="53" spans="2:7" ht="14.25" customHeight="1" x14ac:dyDescent="0.2">
      <c r="B53" s="7" t="s">
        <v>551</v>
      </c>
      <c r="C53" s="332" t="s">
        <v>366</v>
      </c>
      <c r="D53" s="326"/>
      <c r="E53" s="10">
        <f t="shared" ref="E53:G53" si="38">E48</f>
        <v>8709.1200000000008</v>
      </c>
      <c r="F53" s="10">
        <f t="shared" si="38"/>
        <v>8883.3024000000005</v>
      </c>
      <c r="G53" s="10">
        <f t="shared" si="38"/>
        <v>9060.9684480000014</v>
      </c>
    </row>
    <row r="54" spans="2:7" ht="14.25" customHeight="1" x14ac:dyDescent="0.35"/>
    <row r="55" spans="2:7" ht="14.25" customHeight="1" x14ac:dyDescent="0.35"/>
    <row r="56" spans="2:7" ht="14.25" customHeight="1" x14ac:dyDescent="0.35"/>
    <row r="57" spans="2:7" ht="14.25" customHeight="1" x14ac:dyDescent="0.35"/>
    <row r="58" spans="2:7" ht="14.25" customHeight="1" x14ac:dyDescent="0.35"/>
    <row r="59" spans="2:7" ht="14.25" customHeight="1" x14ac:dyDescent="0.35"/>
    <row r="60" spans="2:7" ht="14.25" customHeight="1" x14ac:dyDescent="0.35"/>
    <row r="61" spans="2:7" ht="14.25" customHeight="1" x14ac:dyDescent="0.35"/>
    <row r="62" spans="2:7" ht="14.25" customHeight="1" x14ac:dyDescent="0.35"/>
    <row r="63" spans="2:7" ht="14.25" customHeight="1" x14ac:dyDescent="0.35"/>
    <row r="64" spans="2:7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25">
    <mergeCell ref="C52:D52"/>
    <mergeCell ref="C53:D53"/>
    <mergeCell ref="B17:B19"/>
    <mergeCell ref="B20:G20"/>
    <mergeCell ref="B21:B23"/>
    <mergeCell ref="B24:G24"/>
    <mergeCell ref="B25:B27"/>
    <mergeCell ref="B28:G28"/>
    <mergeCell ref="B32:G32"/>
    <mergeCell ref="B40:G40"/>
    <mergeCell ref="B44:G44"/>
    <mergeCell ref="B49:G49"/>
    <mergeCell ref="C50:D50"/>
    <mergeCell ref="C51:D51"/>
    <mergeCell ref="B13:B15"/>
    <mergeCell ref="B16:G16"/>
    <mergeCell ref="B29:B31"/>
    <mergeCell ref="B33:B35"/>
    <mergeCell ref="B37:B39"/>
    <mergeCell ref="B36:G36"/>
    <mergeCell ref="C2:D2"/>
    <mergeCell ref="B6:G6"/>
    <mergeCell ref="B8:G8"/>
    <mergeCell ref="B9:B11"/>
    <mergeCell ref="B12:G12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zoomScaleNormal="100" zoomScaleSheetLayoutView="100" workbookViewId="0">
      <selection activeCell="C3" sqref="C3"/>
    </sheetView>
  </sheetViews>
  <sheetFormatPr defaultColWidth="12.83203125" defaultRowHeight="15" x14ac:dyDescent="0.35"/>
  <cols>
    <col min="1" max="1" width="57" style="27" customWidth="1"/>
    <col min="2" max="2" width="52" style="26" customWidth="1"/>
    <col min="3" max="3" width="6" style="25" bestFit="1" customWidth="1"/>
    <col min="4" max="4" width="14" style="25" customWidth="1"/>
    <col min="5" max="5" width="13.6640625" style="25" customWidth="1"/>
    <col min="6" max="6" width="12.6640625" style="25" customWidth="1"/>
    <col min="7" max="10" width="7.83203125" style="26" customWidth="1"/>
    <col min="11" max="25" width="10.1640625" style="26" customWidth="1"/>
    <col min="26" max="16384" width="12.83203125" style="26"/>
  </cols>
  <sheetData>
    <row r="1" spans="1:9" ht="40.5" customHeight="1" x14ac:dyDescent="0.25">
      <c r="A1" s="205" t="s">
        <v>63</v>
      </c>
      <c r="B1" s="205"/>
      <c r="C1" s="205"/>
      <c r="D1" s="205"/>
      <c r="E1" s="205"/>
      <c r="F1" s="205"/>
    </row>
    <row r="2" spans="1:9" ht="26.25" thickBot="1" x14ac:dyDescent="0.3">
      <c r="A2" s="64" t="s">
        <v>1</v>
      </c>
      <c r="B2" s="187" t="s">
        <v>2</v>
      </c>
      <c r="C2" s="209"/>
      <c r="D2" s="64" t="s">
        <v>3</v>
      </c>
      <c r="E2" s="64" t="s">
        <v>4</v>
      </c>
      <c r="F2" s="64" t="s">
        <v>5</v>
      </c>
    </row>
    <row r="3" spans="1:9" ht="47.25" x14ac:dyDescent="0.35">
      <c r="A3" s="65" t="s">
        <v>6</v>
      </c>
      <c r="B3" s="66" t="s">
        <v>64</v>
      </c>
      <c r="C3" s="81">
        <v>0.02</v>
      </c>
      <c r="D3" s="68">
        <v>20000000</v>
      </c>
      <c r="E3" s="136">
        <f t="shared" ref="E3:F3" si="0">($C$3*D3)+D3</f>
        <v>20400000</v>
      </c>
      <c r="F3" s="136">
        <f t="shared" si="0"/>
        <v>20808000</v>
      </c>
    </row>
    <row r="4" spans="1:9" ht="15.75" x14ac:dyDescent="0.35">
      <c r="A4" s="65" t="s">
        <v>8</v>
      </c>
      <c r="B4" s="66" t="s">
        <v>65</v>
      </c>
      <c r="C4" s="81">
        <v>0.25</v>
      </c>
      <c r="D4" s="136">
        <f t="shared" ref="D4:F4" si="1">D3*$C$4</f>
        <v>5000000</v>
      </c>
      <c r="E4" s="136">
        <f t="shared" si="1"/>
        <v>5100000</v>
      </c>
      <c r="F4" s="136">
        <f t="shared" si="1"/>
        <v>5202000</v>
      </c>
    </row>
    <row r="5" spans="1:9" ht="17.25" x14ac:dyDescent="0.35">
      <c r="A5" s="188"/>
      <c r="B5" s="189"/>
      <c r="C5" s="189"/>
      <c r="D5" s="189"/>
      <c r="E5" s="189"/>
      <c r="F5" s="190"/>
    </row>
    <row r="6" spans="1:9" ht="15.75" x14ac:dyDescent="0.35">
      <c r="A6" s="200" t="s">
        <v>66</v>
      </c>
      <c r="B6" s="210" t="s">
        <v>67</v>
      </c>
      <c r="C6" s="211">
        <v>2E-3</v>
      </c>
      <c r="D6" s="136">
        <f t="shared" ref="D6:F6" si="2">D7*D4</f>
        <v>175000.00000000003</v>
      </c>
      <c r="E6" s="136">
        <f t="shared" si="2"/>
        <v>188700.00000000003</v>
      </c>
      <c r="F6" s="136">
        <f t="shared" si="2"/>
        <v>202878.00000000003</v>
      </c>
    </row>
    <row r="7" spans="1:9" ht="15.75" x14ac:dyDescent="0.35">
      <c r="A7" s="201"/>
      <c r="B7" s="197"/>
      <c r="C7" s="212"/>
      <c r="D7" s="71">
        <v>3.5000000000000003E-2</v>
      </c>
      <c r="E7" s="137">
        <f t="shared" ref="E7:F7" si="3">D7+$C$6</f>
        <v>3.7000000000000005E-2</v>
      </c>
      <c r="F7" s="137">
        <f t="shared" si="3"/>
        <v>3.9000000000000007E-2</v>
      </c>
    </row>
    <row r="8" spans="1:9" ht="17.25" x14ac:dyDescent="0.35">
      <c r="A8" s="188"/>
      <c r="B8" s="189"/>
      <c r="C8" s="189"/>
      <c r="D8" s="189"/>
      <c r="E8" s="189"/>
      <c r="F8" s="190"/>
    </row>
    <row r="9" spans="1:9" ht="31.5" x14ac:dyDescent="0.35">
      <c r="A9" s="65" t="s">
        <v>68</v>
      </c>
      <c r="B9" s="66" t="s">
        <v>69</v>
      </c>
      <c r="C9" s="81">
        <v>0.83</v>
      </c>
      <c r="D9" s="136">
        <f t="shared" ref="D9:F9" si="4">$C9*D$6</f>
        <v>145250.00000000003</v>
      </c>
      <c r="E9" s="136">
        <f t="shared" si="4"/>
        <v>156621.00000000003</v>
      </c>
      <c r="F9" s="136">
        <f t="shared" si="4"/>
        <v>168388.74000000002</v>
      </c>
    </row>
    <row r="10" spans="1:9" ht="30.75" customHeight="1" x14ac:dyDescent="0.35">
      <c r="A10" s="65" t="s">
        <v>70</v>
      </c>
      <c r="B10" s="66" t="s">
        <v>71</v>
      </c>
      <c r="C10" s="81">
        <v>0.14000000000000001</v>
      </c>
      <c r="D10" s="136">
        <f t="shared" ref="D10:F10" si="5">$C10*D$6</f>
        <v>24500.000000000007</v>
      </c>
      <c r="E10" s="136">
        <f t="shared" si="5"/>
        <v>26418.000000000007</v>
      </c>
      <c r="F10" s="136">
        <f t="shared" si="5"/>
        <v>28402.920000000006</v>
      </c>
    </row>
    <row r="11" spans="1:9" ht="17.25" x14ac:dyDescent="0.35">
      <c r="A11" s="188"/>
      <c r="B11" s="189"/>
      <c r="C11" s="189"/>
      <c r="D11" s="189"/>
      <c r="E11" s="189"/>
      <c r="F11" s="190"/>
    </row>
    <row r="12" spans="1:9" ht="47.25" x14ac:dyDescent="0.35">
      <c r="A12" s="200" t="s">
        <v>72</v>
      </c>
      <c r="B12" s="69" t="s">
        <v>73</v>
      </c>
      <c r="C12" s="81">
        <v>0.65</v>
      </c>
      <c r="D12" s="136">
        <f t="shared" ref="D12:F12" si="6">$C12*D$9</f>
        <v>94412.500000000029</v>
      </c>
      <c r="E12" s="136">
        <f t="shared" si="6"/>
        <v>101803.65000000002</v>
      </c>
      <c r="F12" s="136">
        <f t="shared" si="6"/>
        <v>109452.68100000001</v>
      </c>
      <c r="H12" s="60"/>
      <c r="I12" s="60"/>
    </row>
    <row r="13" spans="1:9" ht="36.75" customHeight="1" x14ac:dyDescent="0.35">
      <c r="A13" s="204"/>
      <c r="B13" s="82" t="s">
        <v>74</v>
      </c>
      <c r="C13" s="83">
        <v>0.35</v>
      </c>
      <c r="D13" s="144">
        <f t="shared" ref="D13:F13" si="7">$C13*D$9</f>
        <v>50837.500000000007</v>
      </c>
      <c r="E13" s="144">
        <f t="shared" si="7"/>
        <v>54817.350000000006</v>
      </c>
      <c r="F13" s="144">
        <f t="shared" si="7"/>
        <v>58936.059000000001</v>
      </c>
    </row>
    <row r="14" spans="1:9" ht="17.25" x14ac:dyDescent="0.35">
      <c r="A14" s="188"/>
      <c r="B14" s="189"/>
      <c r="C14" s="189"/>
      <c r="D14" s="189"/>
      <c r="E14" s="189"/>
      <c r="F14" s="190"/>
      <c r="H14" s="60"/>
      <c r="I14" s="60"/>
    </row>
    <row r="15" spans="1:9" ht="47.25" x14ac:dyDescent="0.35">
      <c r="A15" s="200" t="s">
        <v>75</v>
      </c>
      <c r="B15" s="84" t="s">
        <v>76</v>
      </c>
      <c r="C15" s="85">
        <v>0.55000000000000004</v>
      </c>
      <c r="D15" s="145">
        <f t="shared" ref="D15:F15" si="8">$C15*D$10</f>
        <v>13475.000000000005</v>
      </c>
      <c r="E15" s="145">
        <f t="shared" si="8"/>
        <v>14529.900000000005</v>
      </c>
      <c r="F15" s="145">
        <f t="shared" si="8"/>
        <v>15621.606000000003</v>
      </c>
    </row>
    <row r="16" spans="1:9" ht="47.25" x14ac:dyDescent="0.35">
      <c r="A16" s="204"/>
      <c r="B16" s="69" t="s">
        <v>77</v>
      </c>
      <c r="C16" s="81">
        <v>0.45</v>
      </c>
      <c r="D16" s="136">
        <f t="shared" ref="D16:F16" si="9">$C16*D$10</f>
        <v>11025.000000000004</v>
      </c>
      <c r="E16" s="136">
        <f t="shared" si="9"/>
        <v>11888.100000000004</v>
      </c>
      <c r="F16" s="136">
        <f t="shared" si="9"/>
        <v>12781.314000000002</v>
      </c>
    </row>
    <row r="17" spans="1:6" ht="17.25" x14ac:dyDescent="0.35">
      <c r="A17" s="188"/>
      <c r="B17" s="189"/>
      <c r="C17" s="189"/>
      <c r="D17" s="189"/>
      <c r="E17" s="189"/>
      <c r="F17" s="190"/>
    </row>
    <row r="18" spans="1:6" ht="30" customHeight="1" x14ac:dyDescent="0.35">
      <c r="A18" s="200" t="s">
        <v>78</v>
      </c>
      <c r="B18" s="69" t="s">
        <v>79</v>
      </c>
      <c r="C18" s="81">
        <v>0.28000000000000003</v>
      </c>
      <c r="D18" s="146"/>
      <c r="E18" s="136">
        <f t="shared" ref="E18:F18" si="10">(E12-D12)+$C18*D$12</f>
        <v>33826.650000000009</v>
      </c>
      <c r="F18" s="136">
        <f t="shared" si="10"/>
        <v>36154.053</v>
      </c>
    </row>
    <row r="19" spans="1:6" ht="29.25" customHeight="1" x14ac:dyDescent="0.35">
      <c r="A19" s="201"/>
      <c r="B19" s="69" t="s">
        <v>80</v>
      </c>
      <c r="C19" s="81">
        <v>0.42</v>
      </c>
      <c r="D19" s="146"/>
      <c r="E19" s="136">
        <f t="shared" ref="E19:F19" si="11">(E13-D13)+$C19*D$13</f>
        <v>25331.600000000002</v>
      </c>
      <c r="F19" s="136">
        <f t="shared" si="11"/>
        <v>27141.995999999996</v>
      </c>
    </row>
    <row r="20" spans="1:6" ht="17.25" x14ac:dyDescent="0.35">
      <c r="A20" s="188"/>
      <c r="B20" s="189"/>
      <c r="C20" s="189"/>
      <c r="D20" s="189"/>
      <c r="E20" s="189"/>
      <c r="F20" s="190"/>
    </row>
    <row r="21" spans="1:6" ht="31.5" x14ac:dyDescent="0.35">
      <c r="A21" s="200" t="s">
        <v>81</v>
      </c>
      <c r="B21" s="69" t="s">
        <v>82</v>
      </c>
      <c r="C21" s="81">
        <v>0.28000000000000003</v>
      </c>
      <c r="D21" s="146"/>
      <c r="E21" s="136">
        <f t="shared" ref="E21:F21" si="12">(E15-D15)+$C21*D$15</f>
        <v>4827.9000000000015</v>
      </c>
      <c r="F21" s="136">
        <f t="shared" si="12"/>
        <v>5160.0779999999995</v>
      </c>
    </row>
    <row r="22" spans="1:6" ht="31.5" x14ac:dyDescent="0.35">
      <c r="A22" s="201"/>
      <c r="B22" s="69" t="s">
        <v>83</v>
      </c>
      <c r="C22" s="81">
        <v>0.42</v>
      </c>
      <c r="D22" s="146"/>
      <c r="E22" s="136">
        <f>(E16-D16)+$C22*D$16</f>
        <v>5493.6000000000013</v>
      </c>
      <c r="F22" s="136">
        <f>(F16-E16)+$C22*E$16</f>
        <v>5886.2159999999994</v>
      </c>
    </row>
    <row r="23" spans="1:6" ht="99" customHeight="1" x14ac:dyDescent="0.35">
      <c r="A23" s="206" t="s">
        <v>84</v>
      </c>
      <c r="B23" s="207"/>
      <c r="C23" s="207"/>
      <c r="D23" s="207"/>
      <c r="E23" s="207"/>
      <c r="F23" s="208"/>
    </row>
    <row r="24" spans="1:6" ht="17.25" x14ac:dyDescent="0.35">
      <c r="A24" s="188"/>
      <c r="B24" s="189"/>
      <c r="C24" s="189"/>
      <c r="D24" s="189"/>
      <c r="E24" s="189"/>
      <c r="F24" s="190"/>
    </row>
    <row r="25" spans="1:6" ht="36" customHeight="1" thickBot="1" x14ac:dyDescent="0.4">
      <c r="A25" s="194" t="s">
        <v>85</v>
      </c>
      <c r="B25" s="69" t="s">
        <v>86</v>
      </c>
      <c r="C25" s="176">
        <v>1</v>
      </c>
      <c r="D25" s="175"/>
      <c r="E25" s="147">
        <f t="shared" ref="E25:F25" si="13">E18+E21</f>
        <v>38654.55000000001</v>
      </c>
      <c r="F25" s="147">
        <f t="shared" si="13"/>
        <v>41314.131000000001</v>
      </c>
    </row>
    <row r="26" spans="1:6" ht="34.5" customHeight="1" thickTop="1" thickBot="1" x14ac:dyDescent="0.4">
      <c r="A26" s="195"/>
      <c r="B26" s="177" t="s">
        <v>87</v>
      </c>
      <c r="C26" s="174">
        <v>1</v>
      </c>
      <c r="D26" s="175"/>
      <c r="E26" s="147">
        <f t="shared" ref="E26:F26" si="14">E19+E22</f>
        <v>30825.200000000004</v>
      </c>
      <c r="F26" s="147">
        <f t="shared" si="14"/>
        <v>33028.211999999992</v>
      </c>
    </row>
    <row r="27" spans="1:6" ht="15.75" thickTop="1" x14ac:dyDescent="0.35"/>
  </sheetData>
  <sheetProtection sheet="1" objects="1" scenarios="1"/>
  <mergeCells count="18">
    <mergeCell ref="A1:F1"/>
    <mergeCell ref="A8:F8"/>
    <mergeCell ref="A11:F11"/>
    <mergeCell ref="A23:F23"/>
    <mergeCell ref="A24:F24"/>
    <mergeCell ref="B2:C2"/>
    <mergeCell ref="A5:F5"/>
    <mergeCell ref="A6:A7"/>
    <mergeCell ref="B6:B7"/>
    <mergeCell ref="C6:C7"/>
    <mergeCell ref="A25:A26"/>
    <mergeCell ref="A12:A13"/>
    <mergeCell ref="A14:F14"/>
    <mergeCell ref="A15:A16"/>
    <mergeCell ref="A17:F17"/>
    <mergeCell ref="A18:A19"/>
    <mergeCell ref="A20:F20"/>
    <mergeCell ref="A21:A22"/>
  </mergeCells>
  <pageMargins left="0.7" right="0.7" top="0.75" bottom="0.75" header="0" footer="0"/>
  <pageSetup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zoomScaleNormal="100" workbookViewId="0">
      <selection activeCell="C3" sqref="C3"/>
    </sheetView>
  </sheetViews>
  <sheetFormatPr defaultColWidth="12.83203125" defaultRowHeight="15.75" x14ac:dyDescent="0.35"/>
  <cols>
    <col min="1" max="1" width="54" style="101" customWidth="1"/>
    <col min="2" max="2" width="53.1640625" style="134" customWidth="1"/>
    <col min="3" max="3" width="6" style="135" bestFit="1" customWidth="1"/>
    <col min="4" max="4" width="14.83203125" style="135" customWidth="1"/>
    <col min="5" max="5" width="14" style="135" customWidth="1"/>
    <col min="6" max="6" width="14.83203125" style="135" customWidth="1"/>
    <col min="7" max="7" width="7.83203125" style="134" customWidth="1"/>
    <col min="8" max="25" width="10.1640625" style="134" customWidth="1"/>
    <col min="26" max="16384" width="12.83203125" style="134"/>
  </cols>
  <sheetData>
    <row r="1" spans="1:6" ht="45.75" customHeight="1" x14ac:dyDescent="0.25">
      <c r="A1" s="213" t="s">
        <v>88</v>
      </c>
      <c r="B1" s="213"/>
      <c r="C1" s="213"/>
      <c r="D1" s="213"/>
      <c r="E1" s="213"/>
      <c r="F1" s="213"/>
    </row>
    <row r="2" spans="1:6" ht="26.25" thickBot="1" x14ac:dyDescent="0.3">
      <c r="A2" s="87" t="s">
        <v>1</v>
      </c>
      <c r="B2" s="216" t="s">
        <v>2</v>
      </c>
      <c r="C2" s="216"/>
      <c r="D2" s="87" t="s">
        <v>3</v>
      </c>
      <c r="E2" s="87" t="s">
        <v>4</v>
      </c>
      <c r="F2" s="87" t="s">
        <v>5</v>
      </c>
    </row>
    <row r="3" spans="1:6" ht="47.25" x14ac:dyDescent="0.35">
      <c r="A3" s="65" t="s">
        <v>6</v>
      </c>
      <c r="B3" s="105" t="s">
        <v>89</v>
      </c>
      <c r="C3" s="90">
        <v>0.02</v>
      </c>
      <c r="D3" s="91">
        <v>20000000</v>
      </c>
      <c r="E3" s="148">
        <f t="shared" ref="E3:F3" si="0">($C$3*D3)+D3</f>
        <v>20400000</v>
      </c>
      <c r="F3" s="148">
        <f t="shared" si="0"/>
        <v>20808000</v>
      </c>
    </row>
    <row r="4" spans="1:6" x14ac:dyDescent="0.35">
      <c r="A4" s="65" t="s">
        <v>90</v>
      </c>
      <c r="B4" s="105" t="s">
        <v>91</v>
      </c>
      <c r="C4" s="90">
        <v>0.28000000000000003</v>
      </c>
      <c r="D4" s="148">
        <f t="shared" ref="D4:F4" si="1">D3*$C$4</f>
        <v>5600000.0000000009</v>
      </c>
      <c r="E4" s="148">
        <f t="shared" si="1"/>
        <v>5712000.0000000009</v>
      </c>
      <c r="F4" s="148">
        <f t="shared" si="1"/>
        <v>5826240.0000000009</v>
      </c>
    </row>
    <row r="5" spans="1:6" ht="31.5" x14ac:dyDescent="0.35">
      <c r="A5" s="65" t="s">
        <v>92</v>
      </c>
      <c r="B5" s="105" t="s">
        <v>93</v>
      </c>
      <c r="C5" s="90">
        <v>0.61</v>
      </c>
      <c r="D5" s="148">
        <f t="shared" ref="D5:F5" si="2">$C$5*D4</f>
        <v>3416000.0000000005</v>
      </c>
      <c r="E5" s="148">
        <f t="shared" si="2"/>
        <v>3484320.0000000005</v>
      </c>
      <c r="F5" s="148">
        <f t="shared" si="2"/>
        <v>3554006.4000000004</v>
      </c>
    </row>
    <row r="6" spans="1:6" x14ac:dyDescent="0.35">
      <c r="A6" s="65" t="s">
        <v>94</v>
      </c>
      <c r="B6" s="105" t="s">
        <v>95</v>
      </c>
      <c r="C6" s="117">
        <v>3.0000000000000001E-3</v>
      </c>
      <c r="D6" s="148">
        <f t="shared" ref="D6:F6" si="3">$C$6*D4</f>
        <v>16800.000000000004</v>
      </c>
      <c r="E6" s="148">
        <f t="shared" si="3"/>
        <v>17136.000000000004</v>
      </c>
      <c r="F6" s="148">
        <f t="shared" si="3"/>
        <v>17478.720000000005</v>
      </c>
    </row>
    <row r="7" spans="1:6" ht="47.25" x14ac:dyDescent="0.35">
      <c r="A7" s="65" t="s">
        <v>96</v>
      </c>
      <c r="B7" s="105" t="s">
        <v>97</v>
      </c>
      <c r="C7" s="117">
        <v>2.5000000000000001E-3</v>
      </c>
      <c r="D7" s="148">
        <f t="shared" ref="D7:F7" si="4">$C$7*D5</f>
        <v>8540.0000000000018</v>
      </c>
      <c r="E7" s="148">
        <f t="shared" si="4"/>
        <v>8710.8000000000011</v>
      </c>
      <c r="F7" s="148">
        <f t="shared" si="4"/>
        <v>8885.0160000000014</v>
      </c>
    </row>
    <row r="8" spans="1:6" ht="31.5" x14ac:dyDescent="0.35">
      <c r="A8" s="65" t="s">
        <v>98</v>
      </c>
      <c r="B8" s="131" t="s">
        <v>99</v>
      </c>
      <c r="C8" s="90">
        <v>0.1</v>
      </c>
      <c r="D8" s="149">
        <f t="shared" ref="D8:F8" si="5">D6*$C$8</f>
        <v>1680.0000000000005</v>
      </c>
      <c r="E8" s="149">
        <f t="shared" si="5"/>
        <v>1713.6000000000004</v>
      </c>
      <c r="F8" s="149">
        <f t="shared" si="5"/>
        <v>1747.8720000000005</v>
      </c>
    </row>
    <row r="9" spans="1:6" ht="33" customHeight="1" x14ac:dyDescent="0.35">
      <c r="A9" s="65" t="s">
        <v>100</v>
      </c>
      <c r="B9" s="105" t="s">
        <v>101</v>
      </c>
      <c r="C9" s="90">
        <v>0.5</v>
      </c>
      <c r="D9" s="148">
        <f t="shared" ref="D9:F9" si="6">$C$9*D7</f>
        <v>4270.0000000000009</v>
      </c>
      <c r="E9" s="148">
        <f t="shared" si="6"/>
        <v>4355.4000000000005</v>
      </c>
      <c r="F9" s="148">
        <f t="shared" si="6"/>
        <v>4442.5080000000007</v>
      </c>
    </row>
    <row r="10" spans="1:6" ht="31.5" x14ac:dyDescent="0.35">
      <c r="A10" s="65" t="s">
        <v>102</v>
      </c>
      <c r="B10" s="105" t="s">
        <v>103</v>
      </c>
      <c r="C10" s="90">
        <v>0.9</v>
      </c>
      <c r="D10" s="149">
        <f t="shared" ref="D10:F10" si="7">$C$10*D8</f>
        <v>1512.0000000000005</v>
      </c>
      <c r="E10" s="149">
        <f t="shared" si="7"/>
        <v>1542.2400000000005</v>
      </c>
      <c r="F10" s="149">
        <f t="shared" si="7"/>
        <v>1573.0848000000005</v>
      </c>
    </row>
    <row r="11" spans="1:6" ht="47.25" x14ac:dyDescent="0.35">
      <c r="A11" s="65" t="s">
        <v>104</v>
      </c>
      <c r="B11" s="131" t="s">
        <v>105</v>
      </c>
      <c r="C11" s="128">
        <v>0.6</v>
      </c>
      <c r="D11" s="149">
        <f t="shared" ref="D11:F11" si="8">$C$11*D9</f>
        <v>2562.0000000000005</v>
      </c>
      <c r="E11" s="149">
        <f t="shared" si="8"/>
        <v>2613.2400000000002</v>
      </c>
      <c r="F11" s="149">
        <f t="shared" si="8"/>
        <v>2665.5048000000002</v>
      </c>
    </row>
    <row r="12" spans="1:6" ht="31.5" x14ac:dyDescent="0.35">
      <c r="A12" s="65" t="s">
        <v>106</v>
      </c>
      <c r="B12" s="131" t="s">
        <v>107</v>
      </c>
      <c r="C12" s="128">
        <v>0.8</v>
      </c>
      <c r="D12" s="149">
        <f t="shared" ref="D12:F12" si="9">$C$12*D10</f>
        <v>1209.6000000000004</v>
      </c>
      <c r="E12" s="149">
        <f t="shared" si="9"/>
        <v>1233.7920000000004</v>
      </c>
      <c r="F12" s="149">
        <f t="shared" si="9"/>
        <v>1258.4678400000005</v>
      </c>
    </row>
    <row r="13" spans="1:6" x14ac:dyDescent="0.35">
      <c r="A13" s="200" t="s">
        <v>108</v>
      </c>
      <c r="B13" s="131" t="s">
        <v>109</v>
      </c>
      <c r="C13" s="128">
        <v>0.25</v>
      </c>
      <c r="D13" s="149">
        <f t="shared" ref="D13:F13" si="10">$C$13*D11</f>
        <v>640.50000000000011</v>
      </c>
      <c r="E13" s="149">
        <f t="shared" si="10"/>
        <v>653.31000000000006</v>
      </c>
      <c r="F13" s="149">
        <f t="shared" si="10"/>
        <v>666.37620000000004</v>
      </c>
    </row>
    <row r="14" spans="1:6" ht="31.5" x14ac:dyDescent="0.35">
      <c r="A14" s="217"/>
      <c r="B14" s="131" t="s">
        <v>110</v>
      </c>
      <c r="C14" s="128">
        <v>0.45</v>
      </c>
      <c r="D14" s="149">
        <f t="shared" ref="D14:F14" si="11">$C$14*D11</f>
        <v>1152.9000000000003</v>
      </c>
      <c r="E14" s="149">
        <f t="shared" si="11"/>
        <v>1175.9580000000001</v>
      </c>
      <c r="F14" s="149">
        <f t="shared" si="11"/>
        <v>1199.4771600000001</v>
      </c>
    </row>
    <row r="15" spans="1:6" x14ac:dyDescent="0.35">
      <c r="A15" s="200" t="s">
        <v>111</v>
      </c>
      <c r="B15" s="132" t="s">
        <v>112</v>
      </c>
      <c r="C15" s="128">
        <v>0.35</v>
      </c>
      <c r="D15" s="149">
        <f t="shared" ref="D15:F15" si="12">$C$15*D12</f>
        <v>423.36000000000013</v>
      </c>
      <c r="E15" s="149">
        <f t="shared" si="12"/>
        <v>431.82720000000012</v>
      </c>
      <c r="F15" s="149">
        <f t="shared" si="12"/>
        <v>440.46374400000013</v>
      </c>
    </row>
    <row r="16" spans="1:6" ht="31.5" x14ac:dyDescent="0.35">
      <c r="A16" s="217"/>
      <c r="B16" s="132" t="s">
        <v>113</v>
      </c>
      <c r="C16" s="128">
        <v>0.55000000000000004</v>
      </c>
      <c r="D16" s="149">
        <f t="shared" ref="D16:F16" si="13">$C$16*D12</f>
        <v>665.2800000000002</v>
      </c>
      <c r="E16" s="149">
        <f t="shared" si="13"/>
        <v>678.58560000000023</v>
      </c>
      <c r="F16" s="149">
        <f t="shared" si="13"/>
        <v>692.15731200000027</v>
      </c>
    </row>
    <row r="17" spans="1:6" x14ac:dyDescent="0.35">
      <c r="A17" s="200" t="s">
        <v>114</v>
      </c>
      <c r="B17" s="132" t="s">
        <v>115</v>
      </c>
      <c r="C17" s="133">
        <v>120</v>
      </c>
      <c r="D17" s="149">
        <f t="shared" ref="D17:F17" si="14">D18+D19</f>
        <v>215208.00000000006</v>
      </c>
      <c r="E17" s="149">
        <f t="shared" si="14"/>
        <v>219512.16000000003</v>
      </c>
      <c r="F17" s="149">
        <f t="shared" si="14"/>
        <v>223902.40320000003</v>
      </c>
    </row>
    <row r="18" spans="1:6" x14ac:dyDescent="0.35">
      <c r="A18" s="218"/>
      <c r="B18" s="219" t="s">
        <v>116</v>
      </c>
      <c r="C18" s="220"/>
      <c r="D18" s="149">
        <f t="shared" ref="D18:F18" si="15">$C$17*D13</f>
        <v>76860.000000000015</v>
      </c>
      <c r="E18" s="149">
        <f t="shared" si="15"/>
        <v>78397.200000000012</v>
      </c>
      <c r="F18" s="149">
        <f t="shared" si="15"/>
        <v>79965.144</v>
      </c>
    </row>
    <row r="19" spans="1:6" x14ac:dyDescent="0.35">
      <c r="A19" s="217"/>
      <c r="B19" s="219" t="s">
        <v>117</v>
      </c>
      <c r="C19" s="220"/>
      <c r="D19" s="149">
        <f t="shared" ref="D19:F19" si="16">$C$17*D14</f>
        <v>138348.00000000003</v>
      </c>
      <c r="E19" s="149">
        <f t="shared" si="16"/>
        <v>141114.96000000002</v>
      </c>
      <c r="F19" s="149">
        <f t="shared" si="16"/>
        <v>143937.25920000003</v>
      </c>
    </row>
    <row r="20" spans="1:6" ht="31.5" x14ac:dyDescent="0.35">
      <c r="A20" s="200" t="s">
        <v>118</v>
      </c>
      <c r="B20" s="132" t="s">
        <v>119</v>
      </c>
      <c r="C20" s="133">
        <v>150</v>
      </c>
      <c r="D20" s="149">
        <f t="shared" ref="D20:F20" si="17">D21+D22</f>
        <v>163296.00000000006</v>
      </c>
      <c r="E20" s="149">
        <f t="shared" si="17"/>
        <v>166561.92000000004</v>
      </c>
      <c r="F20" s="149">
        <f t="shared" si="17"/>
        <v>169893.15840000007</v>
      </c>
    </row>
    <row r="21" spans="1:6" x14ac:dyDescent="0.35">
      <c r="A21" s="218"/>
      <c r="B21" s="219" t="s">
        <v>120</v>
      </c>
      <c r="C21" s="220"/>
      <c r="D21" s="149">
        <f t="shared" ref="D21:F21" si="18">$C$20*D15</f>
        <v>63504.000000000022</v>
      </c>
      <c r="E21" s="149">
        <f t="shared" si="18"/>
        <v>64774.080000000016</v>
      </c>
      <c r="F21" s="149">
        <f t="shared" si="18"/>
        <v>66069.561600000015</v>
      </c>
    </row>
    <row r="22" spans="1:6" x14ac:dyDescent="0.35">
      <c r="A22" s="217"/>
      <c r="B22" s="219" t="s">
        <v>121</v>
      </c>
      <c r="C22" s="220"/>
      <c r="D22" s="149">
        <f t="shared" ref="D22:F22" si="19">$C$20*D16</f>
        <v>99792.000000000029</v>
      </c>
      <c r="E22" s="149">
        <f t="shared" si="19"/>
        <v>101787.84000000004</v>
      </c>
      <c r="F22" s="149">
        <f t="shared" si="19"/>
        <v>103823.59680000004</v>
      </c>
    </row>
    <row r="23" spans="1:6" ht="17.25" x14ac:dyDescent="0.35">
      <c r="A23" s="188"/>
      <c r="B23" s="214"/>
      <c r="C23" s="214"/>
      <c r="D23" s="214"/>
      <c r="E23" s="214"/>
      <c r="F23" s="215"/>
    </row>
    <row r="24" spans="1:6" ht="31.5" x14ac:dyDescent="0.35">
      <c r="A24" s="65" t="s">
        <v>122</v>
      </c>
      <c r="B24" s="219" t="s">
        <v>123</v>
      </c>
      <c r="C24" s="220"/>
      <c r="D24" s="149">
        <f t="shared" ref="D24:F24" si="20">D18+D21</f>
        <v>140364.00000000003</v>
      </c>
      <c r="E24" s="149">
        <f t="shared" si="20"/>
        <v>143171.28000000003</v>
      </c>
      <c r="F24" s="149">
        <f t="shared" si="20"/>
        <v>146034.70560000002</v>
      </c>
    </row>
    <row r="25" spans="1:6" ht="31.5" x14ac:dyDescent="0.35">
      <c r="A25" s="65" t="s">
        <v>124</v>
      </c>
      <c r="B25" s="219" t="s">
        <v>125</v>
      </c>
      <c r="C25" s="220"/>
      <c r="D25" s="149">
        <f t="shared" ref="D25:F25" si="21">D19+D22</f>
        <v>238140.00000000006</v>
      </c>
      <c r="E25" s="149">
        <f t="shared" si="21"/>
        <v>242902.80000000005</v>
      </c>
      <c r="F25" s="149">
        <f t="shared" si="21"/>
        <v>247760.85600000009</v>
      </c>
    </row>
    <row r="26" spans="1:6" ht="17.25" x14ac:dyDescent="0.35">
      <c r="A26" s="188"/>
      <c r="B26" s="214"/>
      <c r="C26" s="214"/>
      <c r="D26" s="214"/>
      <c r="E26" s="214"/>
      <c r="F26" s="215"/>
    </row>
    <row r="27" spans="1:6" ht="48" thickBot="1" x14ac:dyDescent="0.4">
      <c r="A27" s="112" t="s">
        <v>126</v>
      </c>
      <c r="B27" s="194" t="s">
        <v>127</v>
      </c>
      <c r="C27" s="194"/>
      <c r="D27" s="143">
        <f t="shared" ref="D27:F27" si="22">D24+D25</f>
        <v>378504.00000000012</v>
      </c>
      <c r="E27" s="143">
        <f t="shared" si="22"/>
        <v>386074.08000000007</v>
      </c>
      <c r="F27" s="143">
        <f t="shared" si="22"/>
        <v>393795.56160000013</v>
      </c>
    </row>
    <row r="28" spans="1:6" ht="16.5" thickTop="1" x14ac:dyDescent="0.35"/>
  </sheetData>
  <sheetProtection sheet="1" objects="1" scenarios="1"/>
  <mergeCells count="15">
    <mergeCell ref="A1:F1"/>
    <mergeCell ref="A26:F26"/>
    <mergeCell ref="B27:C27"/>
    <mergeCell ref="B2:C2"/>
    <mergeCell ref="A13:A14"/>
    <mergeCell ref="A15:A16"/>
    <mergeCell ref="A17:A19"/>
    <mergeCell ref="B18:C18"/>
    <mergeCell ref="B19:C19"/>
    <mergeCell ref="A20:A22"/>
    <mergeCell ref="B21:C21"/>
    <mergeCell ref="B22:C22"/>
    <mergeCell ref="A23:F23"/>
    <mergeCell ref="B24:C24"/>
    <mergeCell ref="B25:C25"/>
  </mergeCells>
  <pageMargins left="0.7" right="0.7" top="0.75" bottom="0.75" header="0" footer="0"/>
  <pageSetup scale="96" orientation="landscape" r:id="rId1"/>
  <rowBreaks count="1" manualBreakCount="1">
    <brk id="1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7"/>
  <sheetViews>
    <sheetView zoomScaleNormal="100" workbookViewId="0">
      <selection activeCell="E3" sqref="E3"/>
    </sheetView>
  </sheetViews>
  <sheetFormatPr defaultColWidth="12.83203125" defaultRowHeight="15" x14ac:dyDescent="0.35"/>
  <cols>
    <col min="1" max="1" width="57.6640625" style="102" customWidth="1"/>
    <col min="2" max="2" width="49" style="86" customWidth="1"/>
    <col min="3" max="3" width="6" style="130" bestFit="1" customWidth="1"/>
    <col min="4" max="4" width="14.5" style="130" customWidth="1"/>
    <col min="5" max="5" width="13.83203125" style="130" customWidth="1"/>
    <col min="6" max="6" width="13.6640625" style="130" customWidth="1"/>
    <col min="7" max="8" width="7.83203125" style="86" customWidth="1"/>
    <col min="9" max="9" width="26.83203125" style="86" customWidth="1"/>
    <col min="10" max="11" width="7.83203125" style="86" customWidth="1"/>
    <col min="12" max="25" width="10.1640625" style="86" customWidth="1"/>
    <col min="26" max="16384" width="12.83203125" style="86"/>
  </cols>
  <sheetData>
    <row r="1" spans="1:6" ht="45.75" customHeight="1" x14ac:dyDescent="0.25">
      <c r="A1" s="213" t="s">
        <v>128</v>
      </c>
      <c r="B1" s="213"/>
      <c r="C1" s="213"/>
      <c r="D1" s="213"/>
      <c r="E1" s="213"/>
      <c r="F1" s="213"/>
    </row>
    <row r="2" spans="1:6" s="88" customFormat="1" ht="26.25" thickBot="1" x14ac:dyDescent="0.3">
      <c r="A2" s="87" t="s">
        <v>1</v>
      </c>
      <c r="B2" s="216" t="s">
        <v>2</v>
      </c>
      <c r="C2" s="216"/>
      <c r="D2" s="87" t="s">
        <v>3</v>
      </c>
      <c r="E2" s="87" t="s">
        <v>4</v>
      </c>
      <c r="F2" s="87" t="s">
        <v>5</v>
      </c>
    </row>
    <row r="3" spans="1:6" ht="47.25" x14ac:dyDescent="0.35">
      <c r="A3" s="99" t="s">
        <v>6</v>
      </c>
      <c r="B3" s="126" t="s">
        <v>129</v>
      </c>
      <c r="C3" s="334">
        <v>0.02</v>
      </c>
      <c r="D3" s="335">
        <v>20000000</v>
      </c>
      <c r="E3" s="336">
        <f t="shared" ref="E3:F3" si="0">($C$3*D3)+D3</f>
        <v>20400000</v>
      </c>
      <c r="F3" s="336">
        <f t="shared" si="0"/>
        <v>20808000</v>
      </c>
    </row>
    <row r="4" spans="1:6" ht="31.5" x14ac:dyDescent="0.35">
      <c r="A4" s="99" t="s">
        <v>130</v>
      </c>
      <c r="B4" s="126" t="s">
        <v>131</v>
      </c>
      <c r="C4" s="334">
        <v>0.04</v>
      </c>
      <c r="D4" s="336">
        <f t="shared" ref="D4:F4" si="1">D3*$C$4</f>
        <v>800000</v>
      </c>
      <c r="E4" s="336">
        <f t="shared" si="1"/>
        <v>816000</v>
      </c>
      <c r="F4" s="336">
        <f t="shared" si="1"/>
        <v>832320</v>
      </c>
    </row>
    <row r="5" spans="1:6" ht="31.5" x14ac:dyDescent="0.35">
      <c r="A5" s="99" t="s">
        <v>600</v>
      </c>
      <c r="B5" s="126" t="s">
        <v>132</v>
      </c>
      <c r="C5" s="334">
        <v>0.9</v>
      </c>
      <c r="D5" s="336">
        <f t="shared" ref="D5:F5" si="2">$C$5*D4</f>
        <v>720000</v>
      </c>
      <c r="E5" s="336">
        <f t="shared" si="2"/>
        <v>734400</v>
      </c>
      <c r="F5" s="336">
        <f t="shared" si="2"/>
        <v>749088</v>
      </c>
    </row>
    <row r="6" spans="1:6" ht="15.75" x14ac:dyDescent="0.35">
      <c r="A6" s="226" t="s">
        <v>133</v>
      </c>
      <c r="B6" s="230" t="s">
        <v>134</v>
      </c>
      <c r="C6" s="337">
        <v>0.04</v>
      </c>
      <c r="D6" s="336">
        <f t="shared" ref="D6:F6" si="3">D7*D5</f>
        <v>360000</v>
      </c>
      <c r="E6" s="336">
        <f t="shared" si="3"/>
        <v>396576</v>
      </c>
      <c r="F6" s="336">
        <f t="shared" si="3"/>
        <v>434471.04000000004</v>
      </c>
    </row>
    <row r="7" spans="1:6" ht="15.75" x14ac:dyDescent="0.35">
      <c r="A7" s="231"/>
      <c r="B7" s="227"/>
      <c r="C7" s="338"/>
      <c r="D7" s="334">
        <v>0.5</v>
      </c>
      <c r="E7" s="339">
        <f t="shared" ref="E7:F7" si="4">D7+$C$6</f>
        <v>0.54</v>
      </c>
      <c r="F7" s="339">
        <f t="shared" si="4"/>
        <v>0.58000000000000007</v>
      </c>
    </row>
    <row r="8" spans="1:6" ht="15.75" x14ac:dyDescent="0.35">
      <c r="A8" s="226" t="s">
        <v>135</v>
      </c>
      <c r="B8" s="230" t="s">
        <v>136</v>
      </c>
      <c r="C8" s="337">
        <v>0.05</v>
      </c>
      <c r="D8" s="336">
        <f t="shared" ref="D8:F8" si="5">D6*D9</f>
        <v>288000</v>
      </c>
      <c r="E8" s="336">
        <f t="shared" si="5"/>
        <v>337089.60000000003</v>
      </c>
      <c r="F8" s="336">
        <f t="shared" si="5"/>
        <v>391023.9360000001</v>
      </c>
    </row>
    <row r="9" spans="1:6" ht="15.75" x14ac:dyDescent="0.35">
      <c r="A9" s="231"/>
      <c r="B9" s="227"/>
      <c r="C9" s="338"/>
      <c r="D9" s="334">
        <v>0.8</v>
      </c>
      <c r="E9" s="339">
        <f t="shared" ref="E9:F9" si="6">D9+$C$8</f>
        <v>0.85000000000000009</v>
      </c>
      <c r="F9" s="339">
        <f t="shared" si="6"/>
        <v>0.90000000000000013</v>
      </c>
    </row>
    <row r="10" spans="1:6" ht="15.75" x14ac:dyDescent="0.35">
      <c r="A10" s="226" t="s">
        <v>568</v>
      </c>
      <c r="B10" s="228" t="s">
        <v>570</v>
      </c>
      <c r="C10" s="340">
        <v>-0.1</v>
      </c>
      <c r="D10" s="341">
        <f>D11*D8</f>
        <v>172800</v>
      </c>
      <c r="E10" s="342">
        <f>E11*E8</f>
        <v>168544.80000000002</v>
      </c>
      <c r="F10" s="342">
        <f>F11*F8</f>
        <v>156409.57440000004</v>
      </c>
    </row>
    <row r="11" spans="1:6" ht="15.75" x14ac:dyDescent="0.35">
      <c r="A11" s="227"/>
      <c r="B11" s="229"/>
      <c r="C11" s="343"/>
      <c r="D11" s="344">
        <v>0.6</v>
      </c>
      <c r="E11" s="345">
        <v>0.5</v>
      </c>
      <c r="F11" s="346">
        <v>0.4</v>
      </c>
    </row>
    <row r="12" spans="1:6" ht="15.75" x14ac:dyDescent="0.35">
      <c r="A12" s="226" t="s">
        <v>569</v>
      </c>
      <c r="B12" s="230" t="s">
        <v>571</v>
      </c>
      <c r="C12" s="340">
        <v>0.1</v>
      </c>
      <c r="D12" s="341">
        <f>D13*D8</f>
        <v>115200</v>
      </c>
      <c r="E12" s="342">
        <f>E13*E8</f>
        <v>168544.80000000002</v>
      </c>
      <c r="F12" s="341">
        <f>F13*F8</f>
        <v>234614.36160000006</v>
      </c>
    </row>
    <row r="13" spans="1:6" ht="15.75" x14ac:dyDescent="0.35">
      <c r="A13" s="227"/>
      <c r="B13" s="227"/>
      <c r="C13" s="343"/>
      <c r="D13" s="347">
        <v>0.4</v>
      </c>
      <c r="E13" s="345">
        <v>0.5</v>
      </c>
      <c r="F13" s="346">
        <v>0.6</v>
      </c>
    </row>
    <row r="14" spans="1:6" ht="17.25" x14ac:dyDescent="0.35">
      <c r="A14" s="221"/>
      <c r="B14" s="222"/>
      <c r="C14" s="222"/>
      <c r="D14" s="222"/>
      <c r="E14" s="222"/>
      <c r="F14" s="223"/>
    </row>
    <row r="15" spans="1:6" ht="15.75" x14ac:dyDescent="0.35">
      <c r="A15" s="226" t="s">
        <v>137</v>
      </c>
      <c r="B15" s="230" t="s">
        <v>138</v>
      </c>
      <c r="C15" s="337">
        <v>-0.04</v>
      </c>
      <c r="D15" s="336">
        <f t="shared" ref="D15:F15" si="7">D16*D5</f>
        <v>324000</v>
      </c>
      <c r="E15" s="336">
        <f t="shared" si="7"/>
        <v>301104</v>
      </c>
      <c r="F15" s="336">
        <f t="shared" si="7"/>
        <v>277162.56000000006</v>
      </c>
    </row>
    <row r="16" spans="1:6" ht="15.75" x14ac:dyDescent="0.35">
      <c r="A16" s="231"/>
      <c r="B16" s="227"/>
      <c r="C16" s="338"/>
      <c r="D16" s="334">
        <v>0.45</v>
      </c>
      <c r="E16" s="339">
        <f t="shared" ref="E16:F16" si="8">D16+$C$15</f>
        <v>0.41000000000000003</v>
      </c>
      <c r="F16" s="339">
        <f t="shared" si="8"/>
        <v>0.37000000000000005</v>
      </c>
    </row>
    <row r="17" spans="1:9" ht="15.75" x14ac:dyDescent="0.35">
      <c r="A17" s="226" t="s">
        <v>139</v>
      </c>
      <c r="B17" s="230" t="s">
        <v>140</v>
      </c>
      <c r="C17" s="337">
        <v>0.05</v>
      </c>
      <c r="D17" s="336">
        <f t="shared" ref="D17:F17" si="9">D15*D18</f>
        <v>97200</v>
      </c>
      <c r="E17" s="336">
        <f t="shared" si="9"/>
        <v>105386.4</v>
      </c>
      <c r="F17" s="336">
        <f t="shared" si="9"/>
        <v>110865.02400000002</v>
      </c>
    </row>
    <row r="18" spans="1:9" ht="15.75" x14ac:dyDescent="0.35">
      <c r="A18" s="231"/>
      <c r="B18" s="227"/>
      <c r="C18" s="338"/>
      <c r="D18" s="334">
        <v>0.3</v>
      </c>
      <c r="E18" s="339">
        <f t="shared" ref="E18:F18" si="10">D18+$C$17</f>
        <v>0.35</v>
      </c>
      <c r="F18" s="339">
        <f t="shared" si="10"/>
        <v>0.39999999999999997</v>
      </c>
    </row>
    <row r="19" spans="1:9" ht="17.25" x14ac:dyDescent="0.35">
      <c r="A19" s="221"/>
      <c r="B19" s="222"/>
      <c r="C19" s="222"/>
      <c r="D19" s="222"/>
      <c r="E19" s="222"/>
      <c r="F19" s="223"/>
    </row>
    <row r="20" spans="1:9" ht="47.25" x14ac:dyDescent="0.35">
      <c r="A20" s="99" t="s">
        <v>572</v>
      </c>
      <c r="B20" s="126" t="s">
        <v>573</v>
      </c>
      <c r="C20" s="348">
        <v>1</v>
      </c>
      <c r="D20" s="336">
        <f t="shared" ref="D20:F20" si="11">$C20*D10</f>
        <v>172800</v>
      </c>
      <c r="E20" s="336">
        <f t="shared" si="11"/>
        <v>168544.80000000002</v>
      </c>
      <c r="F20" s="336">
        <f t="shared" si="11"/>
        <v>156409.57440000004</v>
      </c>
    </row>
    <row r="21" spans="1:9" ht="47.25" x14ac:dyDescent="0.35">
      <c r="A21" s="99" t="s">
        <v>574</v>
      </c>
      <c r="B21" s="126" t="s">
        <v>575</v>
      </c>
      <c r="C21" s="348">
        <v>1</v>
      </c>
      <c r="D21" s="336">
        <f>$C21*D12</f>
        <v>115200</v>
      </c>
      <c r="E21" s="336">
        <f>$C21*E12</f>
        <v>168544.80000000002</v>
      </c>
      <c r="F21" s="336">
        <f>$C21*F12</f>
        <v>234614.36160000006</v>
      </c>
    </row>
    <row r="22" spans="1:9" ht="47.25" x14ac:dyDescent="0.35">
      <c r="A22" s="99" t="s">
        <v>141</v>
      </c>
      <c r="B22" s="126" t="s">
        <v>576</v>
      </c>
      <c r="C22" s="348">
        <v>3</v>
      </c>
      <c r="D22" s="336">
        <f t="shared" ref="D22:F22" si="12">$C22*D17</f>
        <v>291600</v>
      </c>
      <c r="E22" s="336">
        <f t="shared" si="12"/>
        <v>316159.19999999995</v>
      </c>
      <c r="F22" s="336">
        <f t="shared" si="12"/>
        <v>332595.07200000004</v>
      </c>
    </row>
    <row r="23" spans="1:9" ht="17.25" x14ac:dyDescent="0.35">
      <c r="A23" s="221"/>
      <c r="B23" s="222"/>
      <c r="C23" s="222"/>
      <c r="D23" s="222"/>
      <c r="E23" s="222"/>
      <c r="F23" s="223"/>
    </row>
    <row r="24" spans="1:9" ht="32.25" thickBot="1" x14ac:dyDescent="0.4">
      <c r="A24" s="100" t="s">
        <v>142</v>
      </c>
      <c r="B24" s="224" t="s">
        <v>577</v>
      </c>
      <c r="C24" s="225"/>
      <c r="D24" s="147">
        <f t="shared" ref="D24:F24" si="13">D20</f>
        <v>172800</v>
      </c>
      <c r="E24" s="147">
        <f t="shared" si="13"/>
        <v>168544.80000000002</v>
      </c>
      <c r="F24" s="147">
        <f t="shared" si="13"/>
        <v>156409.57440000004</v>
      </c>
    </row>
    <row r="25" spans="1:9" ht="33" thickTop="1" thickBot="1" x14ac:dyDescent="0.4">
      <c r="A25" s="100" t="s">
        <v>578</v>
      </c>
      <c r="B25" s="180" t="s">
        <v>581</v>
      </c>
      <c r="C25" s="100"/>
      <c r="D25" s="147">
        <f>D21</f>
        <v>115200</v>
      </c>
      <c r="E25" s="147">
        <f>E21</f>
        <v>168544.80000000002</v>
      </c>
      <c r="F25" s="147">
        <f>F21</f>
        <v>234614.36160000006</v>
      </c>
    </row>
    <row r="26" spans="1:9" ht="33" thickTop="1" thickBot="1" x14ac:dyDescent="0.4">
      <c r="A26" s="100" t="s">
        <v>579</v>
      </c>
      <c r="B26" s="224" t="s">
        <v>580</v>
      </c>
      <c r="C26" s="225"/>
      <c r="D26" s="147">
        <f t="shared" ref="D26:F26" si="14">D22</f>
        <v>291600</v>
      </c>
      <c r="E26" s="147">
        <f t="shared" si="14"/>
        <v>316159.19999999995</v>
      </c>
      <c r="F26" s="147">
        <f t="shared" si="14"/>
        <v>332595.07200000004</v>
      </c>
    </row>
    <row r="27" spans="1:9" ht="17.25" thickTop="1" thickBot="1" x14ac:dyDescent="0.4">
      <c r="A27" s="100"/>
      <c r="B27" s="180"/>
      <c r="C27" s="100"/>
      <c r="D27" s="147"/>
      <c r="E27" s="147"/>
      <c r="F27" s="147"/>
    </row>
    <row r="28" spans="1:9" thickTop="1" x14ac:dyDescent="0.25">
      <c r="A28" s="213" t="s">
        <v>143</v>
      </c>
      <c r="B28" s="213"/>
      <c r="C28" s="213"/>
      <c r="D28" s="213"/>
      <c r="E28" s="213"/>
      <c r="F28" s="213"/>
    </row>
    <row r="29" spans="1:9" ht="26.25" thickBot="1" x14ac:dyDescent="0.3">
      <c r="A29" s="87" t="s">
        <v>1</v>
      </c>
      <c r="B29" s="216" t="s">
        <v>2</v>
      </c>
      <c r="C29" s="216"/>
      <c r="D29" s="87" t="s">
        <v>3</v>
      </c>
      <c r="E29" s="87" t="s">
        <v>4</v>
      </c>
      <c r="F29" s="87" t="s">
        <v>5</v>
      </c>
    </row>
    <row r="30" spans="1:9" ht="15.75" x14ac:dyDescent="0.35">
      <c r="A30" s="226" t="s">
        <v>144</v>
      </c>
      <c r="B30" s="230" t="s">
        <v>145</v>
      </c>
      <c r="C30" s="337">
        <v>-0.05</v>
      </c>
      <c r="D30" s="336">
        <f>D6*D31</f>
        <v>71999.999999999985</v>
      </c>
      <c r="E30" s="336">
        <f>E6*E31</f>
        <v>59486.399999999994</v>
      </c>
      <c r="F30" s="336">
        <f>F6*F31</f>
        <v>43447.104000000007</v>
      </c>
      <c r="I30" s="61"/>
    </row>
    <row r="31" spans="1:9" ht="30.75" customHeight="1" x14ac:dyDescent="0.35">
      <c r="A31" s="231"/>
      <c r="B31" s="232"/>
      <c r="C31" s="349"/>
      <c r="D31" s="334">
        <f>100%-D9</f>
        <v>0.19999999999999996</v>
      </c>
      <c r="E31" s="339">
        <v>0.15</v>
      </c>
      <c r="F31" s="339">
        <v>0.1</v>
      </c>
      <c r="I31" s="61"/>
    </row>
    <row r="32" spans="1:9" ht="47.25" x14ac:dyDescent="0.35">
      <c r="A32" s="99" t="s">
        <v>146</v>
      </c>
      <c r="B32" s="126" t="s">
        <v>147</v>
      </c>
      <c r="C32" s="334">
        <v>0.12</v>
      </c>
      <c r="D32" s="336">
        <f>$C$32*D8</f>
        <v>34560</v>
      </c>
      <c r="E32" s="336">
        <f>$C$32*E8</f>
        <v>40450.752</v>
      </c>
      <c r="F32" s="336">
        <f>$C$32*F8</f>
        <v>46922.872320000009</v>
      </c>
      <c r="I32" s="61"/>
    </row>
    <row r="33" spans="1:10" ht="50.25" customHeight="1" x14ac:dyDescent="0.35">
      <c r="A33" s="99" t="s">
        <v>148</v>
      </c>
      <c r="B33" s="126" t="s">
        <v>149</v>
      </c>
      <c r="C33" s="334">
        <v>0.24</v>
      </c>
      <c r="D33" s="336">
        <f t="shared" ref="D33:F33" si="15">$C$33*D30</f>
        <v>17279.999999999996</v>
      </c>
      <c r="E33" s="336">
        <f t="shared" si="15"/>
        <v>14276.735999999999</v>
      </c>
      <c r="F33" s="336">
        <f t="shared" si="15"/>
        <v>10427.304960000001</v>
      </c>
    </row>
    <row r="34" spans="1:10" ht="15.75" x14ac:dyDescent="0.35">
      <c r="A34" s="226" t="s">
        <v>150</v>
      </c>
      <c r="B34" s="230" t="s">
        <v>151</v>
      </c>
      <c r="C34" s="337">
        <v>0.02</v>
      </c>
      <c r="D34" s="336">
        <f t="shared" ref="D34:F34" si="16">D35*(D32+D33)</f>
        <v>49766.400000000001</v>
      </c>
      <c r="E34" s="336">
        <f t="shared" si="16"/>
        <v>53632.938239999996</v>
      </c>
      <c r="F34" s="336">
        <f t="shared" si="16"/>
        <v>57350.177280000011</v>
      </c>
    </row>
    <row r="35" spans="1:10" ht="15.75" x14ac:dyDescent="0.35">
      <c r="A35" s="231"/>
      <c r="B35" s="232"/>
      <c r="C35" s="338"/>
      <c r="D35" s="334">
        <v>0.96</v>
      </c>
      <c r="E35" s="339">
        <f t="shared" ref="E35:F35" si="17">D35+$C$34</f>
        <v>0.98</v>
      </c>
      <c r="F35" s="339">
        <f t="shared" si="17"/>
        <v>1</v>
      </c>
    </row>
    <row r="36" spans="1:10" ht="17.25" x14ac:dyDescent="0.35">
      <c r="A36" s="221"/>
      <c r="B36" s="222"/>
      <c r="C36" s="222"/>
      <c r="D36" s="222"/>
      <c r="E36" s="222"/>
      <c r="F36" s="223"/>
    </row>
    <row r="37" spans="1:10" ht="15.75" x14ac:dyDescent="0.35">
      <c r="A37" s="226" t="s">
        <v>152</v>
      </c>
      <c r="B37" s="230" t="s">
        <v>153</v>
      </c>
      <c r="C37" s="337">
        <v>-0.05</v>
      </c>
      <c r="D37" s="336">
        <f>D15*D38</f>
        <v>226800</v>
      </c>
      <c r="E37" s="336">
        <f>E15*E38</f>
        <v>195717.6</v>
      </c>
      <c r="F37" s="336">
        <f>F15*F38</f>
        <v>166297.53600000005</v>
      </c>
      <c r="J37" s="61"/>
    </row>
    <row r="38" spans="1:10" ht="30" customHeight="1" x14ac:dyDescent="0.35">
      <c r="A38" s="231"/>
      <c r="B38" s="227"/>
      <c r="C38" s="338"/>
      <c r="D38" s="339">
        <f>100%-D18</f>
        <v>0.7</v>
      </c>
      <c r="E38" s="339">
        <f>100%-E18</f>
        <v>0.65</v>
      </c>
      <c r="F38" s="339">
        <f>100%-F18</f>
        <v>0.60000000000000009</v>
      </c>
    </row>
    <row r="39" spans="1:10" ht="36" customHeight="1" x14ac:dyDescent="0.35">
      <c r="A39" s="99" t="s">
        <v>154</v>
      </c>
      <c r="B39" s="126" t="s">
        <v>155</v>
      </c>
      <c r="C39" s="334">
        <v>0.12</v>
      </c>
      <c r="D39" s="336">
        <f>$C$39*D17</f>
        <v>11664</v>
      </c>
      <c r="E39" s="336">
        <f>$C$39*E17</f>
        <v>12646.367999999999</v>
      </c>
      <c r="F39" s="336">
        <f>$C$39*F17</f>
        <v>13303.802880000001</v>
      </c>
    </row>
    <row r="40" spans="1:10" ht="31.5" x14ac:dyDescent="0.35">
      <c r="A40" s="99" t="s">
        <v>156</v>
      </c>
      <c r="B40" s="126" t="s">
        <v>157</v>
      </c>
      <c r="C40" s="334">
        <v>0.24</v>
      </c>
      <c r="D40" s="336">
        <f t="shared" ref="D40:F40" si="18">$C$40*D37</f>
        <v>54432</v>
      </c>
      <c r="E40" s="336">
        <f t="shared" si="18"/>
        <v>46972.224000000002</v>
      </c>
      <c r="F40" s="336">
        <f t="shared" si="18"/>
        <v>39911.408640000009</v>
      </c>
    </row>
    <row r="41" spans="1:10" ht="31.5" x14ac:dyDescent="0.35">
      <c r="A41" s="99" t="s">
        <v>158</v>
      </c>
      <c r="B41" s="126" t="s">
        <v>159</v>
      </c>
      <c r="C41" s="334">
        <v>0.85</v>
      </c>
      <c r="D41" s="336">
        <f t="shared" ref="D41:F41" si="19">$C$41*(D40+D39)</f>
        <v>56181.599999999999</v>
      </c>
      <c r="E41" s="336">
        <f t="shared" si="19"/>
        <v>50675.803200000002</v>
      </c>
      <c r="F41" s="336">
        <f t="shared" si="19"/>
        <v>45232.92979200001</v>
      </c>
    </row>
    <row r="42" spans="1:10" ht="17.25" x14ac:dyDescent="0.35">
      <c r="A42" s="221"/>
      <c r="B42" s="222"/>
      <c r="C42" s="222"/>
      <c r="D42" s="222"/>
      <c r="E42" s="222"/>
      <c r="F42" s="223"/>
    </row>
    <row r="43" spans="1:10" ht="15.75" x14ac:dyDescent="0.35">
      <c r="A43" s="226" t="s">
        <v>160</v>
      </c>
      <c r="B43" s="230" t="s">
        <v>161</v>
      </c>
      <c r="C43" s="337">
        <v>0.02</v>
      </c>
      <c r="D43" s="336">
        <f t="shared" ref="D43:F43" si="20">D44*D41</f>
        <v>53934.335999999996</v>
      </c>
      <c r="E43" s="336">
        <f t="shared" si="20"/>
        <v>49662.287135999999</v>
      </c>
      <c r="F43" s="336">
        <f t="shared" si="20"/>
        <v>45232.92979200001</v>
      </c>
    </row>
    <row r="44" spans="1:10" ht="15.75" x14ac:dyDescent="0.35">
      <c r="A44" s="231"/>
      <c r="B44" s="227"/>
      <c r="C44" s="338"/>
      <c r="D44" s="334">
        <v>0.96</v>
      </c>
      <c r="E44" s="339">
        <f t="shared" ref="E44:F44" si="21">D44+$C$43</f>
        <v>0.98</v>
      </c>
      <c r="F44" s="339">
        <f t="shared" si="21"/>
        <v>1</v>
      </c>
    </row>
    <row r="45" spans="1:10" ht="17.25" x14ac:dyDescent="0.35">
      <c r="A45" s="221"/>
      <c r="B45" s="222"/>
      <c r="C45" s="222"/>
      <c r="D45" s="222"/>
      <c r="E45" s="222"/>
      <c r="F45" s="223"/>
    </row>
    <row r="46" spans="1:10" ht="31.5" x14ac:dyDescent="0.35">
      <c r="A46" s="99" t="s">
        <v>582</v>
      </c>
      <c r="B46" s="127" t="s">
        <v>584</v>
      </c>
      <c r="C46" s="350">
        <v>1</v>
      </c>
      <c r="D46" s="336">
        <f t="shared" ref="D46:F46" si="22">$C$46*(D34+D43)</f>
        <v>103700.736</v>
      </c>
      <c r="E46" s="336">
        <f t="shared" si="22"/>
        <v>103295.22537599999</v>
      </c>
      <c r="F46" s="336">
        <f t="shared" si="22"/>
        <v>102583.10707200001</v>
      </c>
    </row>
    <row r="47" spans="1:10" ht="31.5" x14ac:dyDescent="0.35">
      <c r="A47" s="99" t="s">
        <v>583</v>
      </c>
      <c r="B47" s="183" t="s">
        <v>585</v>
      </c>
      <c r="C47" s="334">
        <v>1</v>
      </c>
      <c r="D47" s="336">
        <f>$C$47*(D34+D43)</f>
        <v>103700.736</v>
      </c>
      <c r="E47" s="336">
        <f>$C$46*(E34+E43)</f>
        <v>103295.22537599999</v>
      </c>
      <c r="F47" s="336">
        <f>$C$46*(F34+F43)</f>
        <v>102583.10707200001</v>
      </c>
    </row>
    <row r="48" spans="1:10" ht="17.25" x14ac:dyDescent="0.35">
      <c r="A48" s="221"/>
      <c r="B48" s="222"/>
      <c r="C48" s="222"/>
      <c r="D48" s="222"/>
      <c r="E48" s="222"/>
      <c r="F48" s="223"/>
    </row>
    <row r="49" spans="1:6" ht="47.25" x14ac:dyDescent="0.35">
      <c r="A49" s="99" t="s">
        <v>587</v>
      </c>
      <c r="B49" s="129" t="s">
        <v>588</v>
      </c>
      <c r="C49" s="351">
        <v>4</v>
      </c>
      <c r="D49" s="352">
        <f t="shared" ref="D49:F49" si="23">$C$49*D46</f>
        <v>414802.94400000002</v>
      </c>
      <c r="E49" s="352">
        <f t="shared" si="23"/>
        <v>413180.90150399995</v>
      </c>
      <c r="F49" s="352">
        <f t="shared" si="23"/>
        <v>410332.42828800005</v>
      </c>
    </row>
    <row r="50" spans="1:6" ht="47.25" x14ac:dyDescent="0.35">
      <c r="A50" s="182" t="s">
        <v>586</v>
      </c>
      <c r="B50" s="129" t="s">
        <v>589</v>
      </c>
      <c r="C50" s="353">
        <v>1</v>
      </c>
      <c r="D50" s="354">
        <f>$C$50*D47</f>
        <v>103700.736</v>
      </c>
      <c r="E50" s="354">
        <f t="shared" ref="E50:F50" si="24">$C$50*E47</f>
        <v>103295.22537599999</v>
      </c>
      <c r="F50" s="354">
        <f t="shared" si="24"/>
        <v>102583.10707200001</v>
      </c>
    </row>
    <row r="51" spans="1:6" ht="14.25" x14ac:dyDescent="0.25">
      <c r="A51" s="213" t="s">
        <v>162</v>
      </c>
      <c r="B51" s="213"/>
      <c r="C51" s="213"/>
      <c r="D51" s="213"/>
      <c r="E51" s="213"/>
      <c r="F51" s="213"/>
    </row>
    <row r="52" spans="1:6" ht="26.25" thickBot="1" x14ac:dyDescent="0.3">
      <c r="A52" s="87" t="s">
        <v>163</v>
      </c>
      <c r="B52" s="216" t="s">
        <v>164</v>
      </c>
      <c r="C52" s="216"/>
      <c r="D52" s="87" t="s">
        <v>165</v>
      </c>
      <c r="E52" s="87" t="s">
        <v>166</v>
      </c>
      <c r="F52" s="87" t="s">
        <v>167</v>
      </c>
    </row>
    <row r="53" spans="1:6" ht="32.25" thickBot="1" x14ac:dyDescent="0.4">
      <c r="A53" s="100" t="s">
        <v>168</v>
      </c>
      <c r="B53" s="224" t="s">
        <v>169</v>
      </c>
      <c r="C53" s="225"/>
      <c r="D53" s="147">
        <f>D24+D49</f>
        <v>587602.94400000002</v>
      </c>
      <c r="E53" s="147">
        <f>E24+E49</f>
        <v>581725.701504</v>
      </c>
      <c r="F53" s="147">
        <f>F24+F49</f>
        <v>566742.0026880001</v>
      </c>
    </row>
    <row r="54" spans="1:6" ht="33" thickTop="1" thickBot="1" x14ac:dyDescent="0.4">
      <c r="A54" s="100" t="s">
        <v>170</v>
      </c>
      <c r="B54" s="224" t="s">
        <v>171</v>
      </c>
      <c r="C54" s="225"/>
      <c r="D54" s="147">
        <f t="shared" ref="D54:F55" si="25">D25</f>
        <v>115200</v>
      </c>
      <c r="E54" s="147">
        <f t="shared" si="25"/>
        <v>168544.80000000002</v>
      </c>
      <c r="F54" s="147">
        <f t="shared" si="25"/>
        <v>234614.36160000006</v>
      </c>
    </row>
    <row r="55" spans="1:6" ht="33" thickTop="1" thickBot="1" x14ac:dyDescent="0.4">
      <c r="A55" s="100" t="s">
        <v>590</v>
      </c>
      <c r="B55" s="224" t="s">
        <v>591</v>
      </c>
      <c r="C55" s="225"/>
      <c r="D55" s="147">
        <f t="shared" si="25"/>
        <v>291600</v>
      </c>
      <c r="E55" s="147">
        <f t="shared" si="25"/>
        <v>316159.19999999995</v>
      </c>
      <c r="F55" s="147">
        <f t="shared" si="25"/>
        <v>332595.07200000004</v>
      </c>
    </row>
    <row r="56" spans="1:6" ht="33" thickTop="1" thickBot="1" x14ac:dyDescent="0.4">
      <c r="A56" s="100" t="s">
        <v>593</v>
      </c>
      <c r="B56" s="224" t="s">
        <v>592</v>
      </c>
      <c r="C56" s="225"/>
      <c r="D56" s="147">
        <f>D50</f>
        <v>103700.736</v>
      </c>
      <c r="E56" s="147">
        <f t="shared" ref="E56:F56" si="26">E50</f>
        <v>103295.22537599999</v>
      </c>
      <c r="F56" s="147">
        <f t="shared" si="26"/>
        <v>102583.10707200001</v>
      </c>
    </row>
    <row r="57" spans="1:6" ht="15.75" thickTop="1" x14ac:dyDescent="0.35"/>
  </sheetData>
  <sheetProtection sheet="1" objects="1" scenarios="1"/>
  <mergeCells count="49">
    <mergeCell ref="A30:A31"/>
    <mergeCell ref="B30:B31"/>
    <mergeCell ref="C30:C31"/>
    <mergeCell ref="A51:F51"/>
    <mergeCell ref="B53:C53"/>
    <mergeCell ref="B54:C54"/>
    <mergeCell ref="A45:F45"/>
    <mergeCell ref="A48:F48"/>
    <mergeCell ref="A34:A35"/>
    <mergeCell ref="B34:B35"/>
    <mergeCell ref="C34:C35"/>
    <mergeCell ref="A36:F36"/>
    <mergeCell ref="B37:B38"/>
    <mergeCell ref="C37:C38"/>
    <mergeCell ref="A42:F42"/>
    <mergeCell ref="A37:A38"/>
    <mergeCell ref="A43:A44"/>
    <mergeCell ref="B43:B44"/>
    <mergeCell ref="C43:C44"/>
    <mergeCell ref="B52:C52"/>
    <mergeCell ref="C17:C18"/>
    <mergeCell ref="A14:F14"/>
    <mergeCell ref="A15:A16"/>
    <mergeCell ref="B15:B16"/>
    <mergeCell ref="C15:C16"/>
    <mergeCell ref="C6:C7"/>
    <mergeCell ref="B8:B9"/>
    <mergeCell ref="C8:C9"/>
    <mergeCell ref="A8:A9"/>
    <mergeCell ref="A1:F1"/>
    <mergeCell ref="B2:C2"/>
    <mergeCell ref="A6:A7"/>
    <mergeCell ref="B6:B7"/>
    <mergeCell ref="A19:F19"/>
    <mergeCell ref="B55:C55"/>
    <mergeCell ref="B56:C56"/>
    <mergeCell ref="A10:A11"/>
    <mergeCell ref="B10:B11"/>
    <mergeCell ref="C10:C11"/>
    <mergeCell ref="C12:C13"/>
    <mergeCell ref="B12:B13"/>
    <mergeCell ref="A12:A13"/>
    <mergeCell ref="A23:F23"/>
    <mergeCell ref="B24:C24"/>
    <mergeCell ref="B26:C26"/>
    <mergeCell ref="B29:C29"/>
    <mergeCell ref="A28:F28"/>
    <mergeCell ref="A17:A18"/>
    <mergeCell ref="B17:B18"/>
  </mergeCells>
  <pageMargins left="0.7" right="0.7" top="0.75" bottom="0.75" header="0" footer="0"/>
  <pageSetup scale="87" orientation="landscape" r:id="rId1"/>
  <rowBreaks count="1" manualBreakCount="1">
    <brk id="28" max="16383" man="1"/>
  </rowBreaks>
  <ignoredErrors>
    <ignoredError sqref="D54:F54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0ED7E-D544-41ED-94B4-C0ED62B277DD}">
  <dimension ref="A1:I13"/>
  <sheetViews>
    <sheetView workbookViewId="0">
      <selection activeCell="E13" sqref="E13"/>
    </sheetView>
  </sheetViews>
  <sheetFormatPr defaultColWidth="12.83203125" defaultRowHeight="51.95" customHeight="1" x14ac:dyDescent="0.35"/>
  <cols>
    <col min="1" max="1" width="57.6640625" style="102" customWidth="1"/>
    <col min="2" max="2" width="49" style="86" customWidth="1"/>
    <col min="3" max="3" width="6.6640625" style="130" bestFit="1" customWidth="1"/>
    <col min="4" max="4" width="12.1640625" style="130" customWidth="1"/>
    <col min="5" max="5" width="13.33203125" style="130" customWidth="1"/>
    <col min="6" max="6" width="12.6640625" style="130" customWidth="1"/>
    <col min="7" max="8" width="7.83203125" style="86" customWidth="1"/>
    <col min="9" max="9" width="24.33203125" style="86" customWidth="1"/>
    <col min="10" max="11" width="7.83203125" style="86" customWidth="1"/>
    <col min="12" max="25" width="10.1640625" style="86" customWidth="1"/>
    <col min="26" max="16384" width="12.83203125" style="86"/>
  </cols>
  <sheetData>
    <row r="1" spans="1:9" ht="44.1" customHeight="1" x14ac:dyDescent="0.25">
      <c r="A1" s="233" t="s">
        <v>556</v>
      </c>
      <c r="B1" s="213"/>
      <c r="C1" s="213"/>
      <c r="D1" s="213"/>
      <c r="E1" s="213"/>
      <c r="F1" s="213"/>
    </row>
    <row r="2" spans="1:9" s="88" customFormat="1" ht="30.95" customHeight="1" thickBot="1" x14ac:dyDescent="0.3">
      <c r="A2" s="87" t="s">
        <v>557</v>
      </c>
      <c r="B2" s="216" t="s">
        <v>2</v>
      </c>
      <c r="C2" s="216"/>
      <c r="D2" s="87" t="s">
        <v>558</v>
      </c>
      <c r="E2" s="87" t="s">
        <v>559</v>
      </c>
      <c r="F2" s="87" t="s">
        <v>560</v>
      </c>
    </row>
    <row r="3" spans="1:9" ht="51.75" customHeight="1" x14ac:dyDescent="0.35">
      <c r="A3" s="99" t="s">
        <v>6</v>
      </c>
      <c r="B3" s="126" t="s">
        <v>594</v>
      </c>
      <c r="C3" s="334">
        <v>0.02</v>
      </c>
      <c r="D3" s="335">
        <v>20000000</v>
      </c>
      <c r="E3" s="336">
        <f>($C$3*D3)+D3</f>
        <v>20400000</v>
      </c>
      <c r="F3" s="336">
        <f t="shared" ref="F3" si="0">($C$3*E3)+E3</f>
        <v>20808000</v>
      </c>
    </row>
    <row r="4" spans="1:9" ht="31.5" customHeight="1" x14ac:dyDescent="0.35">
      <c r="A4" s="99" t="s">
        <v>595</v>
      </c>
      <c r="B4" s="126" t="s">
        <v>561</v>
      </c>
      <c r="C4" s="334">
        <v>0.04</v>
      </c>
      <c r="D4" s="336">
        <f t="shared" ref="D4:F4" si="1">D3*$C$4</f>
        <v>800000</v>
      </c>
      <c r="E4" s="336">
        <f t="shared" si="1"/>
        <v>816000</v>
      </c>
      <c r="F4" s="336">
        <f t="shared" si="1"/>
        <v>832320</v>
      </c>
    </row>
    <row r="5" spans="1:9" ht="31.5" customHeight="1" x14ac:dyDescent="0.35">
      <c r="A5" s="99" t="s">
        <v>596</v>
      </c>
      <c r="B5" s="126" t="s">
        <v>562</v>
      </c>
      <c r="C5" s="334">
        <v>0.1</v>
      </c>
      <c r="D5" s="336">
        <f>D4*(100%-$C$5)</f>
        <v>720000</v>
      </c>
      <c r="E5" s="336">
        <f t="shared" ref="E5:F5" si="2">E4*(100%-$C$5)</f>
        <v>734400</v>
      </c>
      <c r="F5" s="336">
        <f t="shared" si="2"/>
        <v>749088</v>
      </c>
    </row>
    <row r="6" spans="1:9" ht="22.5" customHeight="1" x14ac:dyDescent="0.35">
      <c r="A6" s="226" t="s">
        <v>563</v>
      </c>
      <c r="B6" s="230" t="s">
        <v>564</v>
      </c>
      <c r="C6" s="337">
        <v>0.04</v>
      </c>
      <c r="D6" s="336">
        <f t="shared" ref="D6:F6" si="3">D7*D5</f>
        <v>360000</v>
      </c>
      <c r="E6" s="336">
        <f t="shared" si="3"/>
        <v>396576</v>
      </c>
      <c r="F6" s="336">
        <f t="shared" si="3"/>
        <v>434471.04000000004</v>
      </c>
    </row>
    <row r="7" spans="1:9" ht="22.5" customHeight="1" x14ac:dyDescent="0.35">
      <c r="A7" s="231"/>
      <c r="B7" s="227"/>
      <c r="C7" s="338"/>
      <c r="D7" s="334">
        <v>0.5</v>
      </c>
      <c r="E7" s="339">
        <f t="shared" ref="E7:F7" si="4">D7+$C$6</f>
        <v>0.54</v>
      </c>
      <c r="F7" s="339">
        <f t="shared" si="4"/>
        <v>0.58000000000000007</v>
      </c>
    </row>
    <row r="8" spans="1:9" ht="30.95" customHeight="1" x14ac:dyDescent="0.35">
      <c r="A8" s="200" t="s">
        <v>597</v>
      </c>
      <c r="B8" s="234" t="s">
        <v>598</v>
      </c>
      <c r="C8" s="337">
        <v>0.02</v>
      </c>
      <c r="D8" s="336">
        <f>D6*D9</f>
        <v>324000</v>
      </c>
      <c r="E8" s="336">
        <f t="shared" ref="E8:F8" si="5">E6*E9</f>
        <v>348986.88</v>
      </c>
      <c r="F8" s="336">
        <f t="shared" si="5"/>
        <v>373645.0944</v>
      </c>
    </row>
    <row r="9" spans="1:9" ht="29.45" customHeight="1" x14ac:dyDescent="0.35">
      <c r="A9" s="217"/>
      <c r="B9" s="235"/>
      <c r="C9" s="338"/>
      <c r="D9" s="334">
        <v>0.9</v>
      </c>
      <c r="E9" s="339">
        <f>D9-$C8</f>
        <v>0.88</v>
      </c>
      <c r="F9" s="339">
        <f>E9-$C8</f>
        <v>0.86</v>
      </c>
      <c r="I9" s="181"/>
    </row>
    <row r="10" spans="1:9" ht="21.6" customHeight="1" x14ac:dyDescent="0.35">
      <c r="A10" s="226" t="s">
        <v>599</v>
      </c>
      <c r="B10" s="230" t="s">
        <v>565</v>
      </c>
      <c r="C10" s="337">
        <v>0.2</v>
      </c>
      <c r="D10" s="336">
        <f>D8*D11</f>
        <v>129600</v>
      </c>
      <c r="E10" s="336">
        <f t="shared" ref="E10:F10" si="6">E8*E11</f>
        <v>209392.12800000003</v>
      </c>
      <c r="F10" s="336">
        <f t="shared" si="6"/>
        <v>298916.07552000001</v>
      </c>
    </row>
    <row r="11" spans="1:9" ht="24" customHeight="1" x14ac:dyDescent="0.35">
      <c r="A11" s="231"/>
      <c r="B11" s="227"/>
      <c r="C11" s="338"/>
      <c r="D11" s="334">
        <v>0.4</v>
      </c>
      <c r="E11" s="339">
        <f t="shared" ref="E11:F11" si="7">D11+$C$10</f>
        <v>0.60000000000000009</v>
      </c>
      <c r="F11" s="339">
        <f t="shared" si="7"/>
        <v>0.8</v>
      </c>
    </row>
    <row r="12" spans="1:9" ht="15.75" customHeight="1" x14ac:dyDescent="0.35">
      <c r="A12" s="221"/>
      <c r="B12" s="222"/>
      <c r="C12" s="222"/>
      <c r="D12" s="222"/>
      <c r="E12" s="222"/>
      <c r="F12" s="223"/>
    </row>
    <row r="13" spans="1:9" ht="45" customHeight="1" x14ac:dyDescent="0.35">
      <c r="A13" s="99" t="s">
        <v>566</v>
      </c>
      <c r="B13" s="126" t="s">
        <v>567</v>
      </c>
      <c r="C13" s="348">
        <v>1</v>
      </c>
      <c r="D13" s="355">
        <f>D10*1</f>
        <v>129600</v>
      </c>
      <c r="E13" s="355">
        <f t="shared" ref="E13:F13" si="8">E10*1</f>
        <v>209392.12800000003</v>
      </c>
      <c r="F13" s="355">
        <f t="shared" si="8"/>
        <v>298916.07552000001</v>
      </c>
    </row>
  </sheetData>
  <sheetProtection sheet="1" objects="1" scenarios="1"/>
  <mergeCells count="12">
    <mergeCell ref="A10:A11"/>
    <mergeCell ref="B10:B11"/>
    <mergeCell ref="C10:C11"/>
    <mergeCell ref="A12:F12"/>
    <mergeCell ref="A1:F1"/>
    <mergeCell ref="B2:C2"/>
    <mergeCell ref="A6:A7"/>
    <mergeCell ref="B6:B7"/>
    <mergeCell ref="C6:C7"/>
    <mergeCell ref="A8:A9"/>
    <mergeCell ref="B8:B9"/>
    <mergeCell ref="C8:C9"/>
  </mergeCells>
  <pageMargins left="0.7" right="0.7" top="0.75" bottom="0.75" header="0.3" footer="0.3"/>
  <ignoredErrors>
    <ignoredError sqref="E9:F9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2"/>
  <sheetViews>
    <sheetView zoomScaleNormal="100" workbookViewId="0">
      <selection activeCell="D3" sqref="D3"/>
    </sheetView>
  </sheetViews>
  <sheetFormatPr defaultColWidth="12.83203125" defaultRowHeight="14.25" x14ac:dyDescent="0.35"/>
  <cols>
    <col min="1" max="1" width="57.33203125" style="86" customWidth="1"/>
    <col min="2" max="2" width="44" style="88" customWidth="1"/>
    <col min="3" max="3" width="6.1640625" style="88" bestFit="1" customWidth="1"/>
    <col min="4" max="4" width="5.5" style="86" bestFit="1" customWidth="1"/>
    <col min="5" max="5" width="14.33203125" style="86" customWidth="1"/>
    <col min="6" max="6" width="13.1640625" style="86" customWidth="1"/>
    <col min="7" max="7" width="14.83203125" style="86" customWidth="1"/>
    <col min="8" max="8" width="43.6640625" style="86" customWidth="1"/>
    <col min="9" max="9" width="7.83203125" style="86" customWidth="1"/>
    <col min="10" max="25" width="10.1640625" style="86" customWidth="1"/>
    <col min="26" max="16384" width="12.83203125" style="86"/>
  </cols>
  <sheetData>
    <row r="1" spans="1:8" ht="48" customHeight="1" x14ac:dyDescent="0.25">
      <c r="A1" s="213" t="s">
        <v>172</v>
      </c>
      <c r="B1" s="213"/>
      <c r="C1" s="213"/>
      <c r="D1" s="213"/>
      <c r="E1" s="213"/>
      <c r="F1" s="213"/>
      <c r="G1" s="213"/>
    </row>
    <row r="2" spans="1:8" ht="26.25" thickBot="1" x14ac:dyDescent="0.3">
      <c r="A2" s="87" t="s">
        <v>1</v>
      </c>
      <c r="B2" s="216" t="s">
        <v>2</v>
      </c>
      <c r="C2" s="216"/>
      <c r="D2" s="216"/>
      <c r="E2" s="87" t="s">
        <v>3</v>
      </c>
      <c r="F2" s="87" t="s">
        <v>4</v>
      </c>
      <c r="G2" s="87" t="s">
        <v>5</v>
      </c>
    </row>
    <row r="3" spans="1:8" ht="45.75" customHeight="1" x14ac:dyDescent="0.35">
      <c r="A3" s="89" t="s">
        <v>6</v>
      </c>
      <c r="B3" s="219" t="s">
        <v>173</v>
      </c>
      <c r="C3" s="220"/>
      <c r="D3" s="124">
        <v>0.02</v>
      </c>
      <c r="E3" s="91">
        <v>20000000</v>
      </c>
      <c r="F3" s="148">
        <f t="shared" ref="F3:G3" si="0">E3*$D3+E3</f>
        <v>20400000</v>
      </c>
      <c r="G3" s="148">
        <f t="shared" si="0"/>
        <v>20808000</v>
      </c>
    </row>
    <row r="4" spans="1:8" ht="30" customHeight="1" x14ac:dyDescent="0.35">
      <c r="A4" s="89" t="s">
        <v>130</v>
      </c>
      <c r="B4" s="219" t="s">
        <v>174</v>
      </c>
      <c r="C4" s="220"/>
      <c r="D4" s="67">
        <v>0.04</v>
      </c>
      <c r="E4" s="148">
        <f t="shared" ref="E4:G4" si="1">$D4*E3</f>
        <v>800000</v>
      </c>
      <c r="F4" s="148">
        <f t="shared" si="1"/>
        <v>816000</v>
      </c>
      <c r="G4" s="148">
        <f t="shared" si="1"/>
        <v>832320</v>
      </c>
    </row>
    <row r="5" spans="1:8" ht="30" customHeight="1" x14ac:dyDescent="0.35">
      <c r="A5" s="89" t="s">
        <v>175</v>
      </c>
      <c r="B5" s="236" t="s">
        <v>176</v>
      </c>
      <c r="C5" s="220"/>
      <c r="D5" s="125">
        <v>1.2999999999999999E-2</v>
      </c>
      <c r="E5" s="148">
        <f t="shared" ref="E5:G5" si="2">$D5*E4</f>
        <v>10400</v>
      </c>
      <c r="F5" s="148">
        <f t="shared" si="2"/>
        <v>10608</v>
      </c>
      <c r="G5" s="148">
        <f t="shared" si="2"/>
        <v>10820.16</v>
      </c>
    </row>
    <row r="6" spans="1:8" ht="15.75" x14ac:dyDescent="0.35">
      <c r="A6" s="237" t="s">
        <v>177</v>
      </c>
      <c r="B6" s="240" t="s">
        <v>178</v>
      </c>
      <c r="C6" s="241"/>
      <c r="D6" s="238">
        <v>1.4999999999999999E-2</v>
      </c>
      <c r="E6" s="148">
        <f t="shared" ref="E6:G6" si="3">E7*E5</f>
        <v>8424</v>
      </c>
      <c r="F6" s="148">
        <f t="shared" si="3"/>
        <v>8751.6</v>
      </c>
      <c r="G6" s="148">
        <f t="shared" si="3"/>
        <v>9088.9344000000001</v>
      </c>
      <c r="H6" s="121"/>
    </row>
    <row r="7" spans="1:8" ht="31.5" customHeight="1" x14ac:dyDescent="0.35">
      <c r="A7" s="227"/>
      <c r="B7" s="242"/>
      <c r="C7" s="243"/>
      <c r="D7" s="239"/>
      <c r="E7" s="92">
        <v>0.81</v>
      </c>
      <c r="F7" s="152">
        <f t="shared" ref="F7:G7" si="4">E7+$D$6</f>
        <v>0.82500000000000007</v>
      </c>
      <c r="G7" s="152">
        <f t="shared" si="4"/>
        <v>0.84000000000000008</v>
      </c>
      <c r="H7" s="121"/>
    </row>
    <row r="8" spans="1:8" ht="17.25" x14ac:dyDescent="0.35">
      <c r="A8" s="244"/>
      <c r="B8" s="222"/>
      <c r="C8" s="222"/>
      <c r="D8" s="222"/>
      <c r="E8" s="222"/>
      <c r="F8" s="222"/>
      <c r="G8" s="223"/>
    </row>
    <row r="9" spans="1:8" ht="15.75" x14ac:dyDescent="0.35">
      <c r="A9" s="245" t="s">
        <v>179</v>
      </c>
      <c r="B9" s="240" t="s">
        <v>180</v>
      </c>
      <c r="C9" s="241"/>
      <c r="D9" s="198">
        <v>0.03</v>
      </c>
      <c r="E9" s="148">
        <f t="shared" ref="E9:G9" si="5">E10*E6</f>
        <v>5896.7999999999993</v>
      </c>
      <c r="F9" s="148">
        <f t="shared" si="5"/>
        <v>6388.6679999999997</v>
      </c>
      <c r="G9" s="148">
        <f t="shared" si="5"/>
        <v>6907.5901439999998</v>
      </c>
    </row>
    <row r="10" spans="1:8" ht="15.75" x14ac:dyDescent="0.35">
      <c r="A10" s="227"/>
      <c r="B10" s="242"/>
      <c r="C10" s="243"/>
      <c r="D10" s="239"/>
      <c r="E10" s="90">
        <v>0.7</v>
      </c>
      <c r="F10" s="150">
        <f t="shared" ref="F10:G10" si="6">E10+$D$9</f>
        <v>0.73</v>
      </c>
      <c r="G10" s="150">
        <f t="shared" si="6"/>
        <v>0.76</v>
      </c>
    </row>
    <row r="11" spans="1:8" ht="15.75" x14ac:dyDescent="0.35">
      <c r="A11" s="245" t="s">
        <v>181</v>
      </c>
      <c r="B11" s="240" t="s">
        <v>182</v>
      </c>
      <c r="C11" s="241"/>
      <c r="D11" s="198">
        <v>-0.03</v>
      </c>
      <c r="E11" s="148">
        <f t="shared" ref="E11:G11" si="7">E12*E6</f>
        <v>2527.1999999999998</v>
      </c>
      <c r="F11" s="148">
        <f t="shared" si="7"/>
        <v>2362.9320000000002</v>
      </c>
      <c r="G11" s="148">
        <f t="shared" si="7"/>
        <v>2181.3442560000003</v>
      </c>
    </row>
    <row r="12" spans="1:8" ht="15.75" x14ac:dyDescent="0.35">
      <c r="A12" s="227"/>
      <c r="B12" s="242"/>
      <c r="C12" s="243"/>
      <c r="D12" s="239"/>
      <c r="E12" s="90">
        <v>0.3</v>
      </c>
      <c r="F12" s="150">
        <f t="shared" ref="F12:G12" si="8">E12+$D$11</f>
        <v>0.27</v>
      </c>
      <c r="G12" s="150">
        <f t="shared" si="8"/>
        <v>0.24000000000000002</v>
      </c>
    </row>
    <row r="13" spans="1:8" ht="17.25" x14ac:dyDescent="0.35">
      <c r="A13" s="244"/>
      <c r="B13" s="222"/>
      <c r="C13" s="222"/>
      <c r="D13" s="222"/>
      <c r="E13" s="222"/>
      <c r="F13" s="222"/>
      <c r="G13" s="223"/>
    </row>
    <row r="14" spans="1:8" ht="15.75" x14ac:dyDescent="0.35">
      <c r="A14" s="200" t="s">
        <v>183</v>
      </c>
      <c r="B14" s="240" t="s">
        <v>184</v>
      </c>
      <c r="C14" s="241"/>
      <c r="D14" s="198">
        <v>0.02</v>
      </c>
      <c r="E14" s="151">
        <f t="shared" ref="E14:G14" si="9">$E15*E9</f>
        <v>4717.4399999999996</v>
      </c>
      <c r="F14" s="151">
        <f t="shared" si="9"/>
        <v>5110.9344000000001</v>
      </c>
      <c r="G14" s="151">
        <f t="shared" si="9"/>
        <v>5526.0721152000006</v>
      </c>
    </row>
    <row r="15" spans="1:8" ht="34.5" customHeight="1" x14ac:dyDescent="0.35">
      <c r="A15" s="227"/>
      <c r="B15" s="242"/>
      <c r="C15" s="243"/>
      <c r="D15" s="239"/>
      <c r="E15" s="90">
        <v>0.8</v>
      </c>
      <c r="F15" s="153">
        <f t="shared" ref="F15:G15" si="10">E15+$D$14</f>
        <v>0.82000000000000006</v>
      </c>
      <c r="G15" s="153">
        <f t="shared" si="10"/>
        <v>0.84000000000000008</v>
      </c>
    </row>
    <row r="16" spans="1:8" ht="17.25" x14ac:dyDescent="0.35">
      <c r="A16" s="244"/>
      <c r="B16" s="222"/>
      <c r="C16" s="222"/>
      <c r="D16" s="222"/>
      <c r="E16" s="222"/>
      <c r="F16" s="222"/>
      <c r="G16" s="223"/>
    </row>
    <row r="17" spans="1:7" ht="15.75" x14ac:dyDescent="0.35">
      <c r="A17" s="200" t="s">
        <v>185</v>
      </c>
      <c r="B17" s="240" t="s">
        <v>186</v>
      </c>
      <c r="C17" s="241"/>
      <c r="D17" s="198">
        <v>0.01</v>
      </c>
      <c r="E17" s="151">
        <f t="shared" ref="E17:G17" si="11">$E18*E11</f>
        <v>2274.48</v>
      </c>
      <c r="F17" s="151">
        <f t="shared" si="11"/>
        <v>2126.6388000000002</v>
      </c>
      <c r="G17" s="151">
        <f t="shared" si="11"/>
        <v>1963.2098304000003</v>
      </c>
    </row>
    <row r="18" spans="1:7" ht="26.25" customHeight="1" x14ac:dyDescent="0.35">
      <c r="A18" s="227"/>
      <c r="B18" s="242"/>
      <c r="C18" s="243"/>
      <c r="D18" s="239"/>
      <c r="E18" s="90">
        <v>0.9</v>
      </c>
      <c r="F18" s="153">
        <f t="shared" ref="F18:G18" si="12">E18+$D$17</f>
        <v>0.91</v>
      </c>
      <c r="G18" s="153">
        <f t="shared" si="12"/>
        <v>0.92</v>
      </c>
    </row>
    <row r="19" spans="1:7" ht="17.25" x14ac:dyDescent="0.35">
      <c r="A19" s="244"/>
      <c r="B19" s="222"/>
      <c r="C19" s="222"/>
      <c r="D19" s="222"/>
      <c r="E19" s="222"/>
      <c r="F19" s="222"/>
      <c r="G19" s="223"/>
    </row>
    <row r="20" spans="1:7" ht="30" customHeight="1" x14ac:dyDescent="0.35">
      <c r="A20" s="245" t="s">
        <v>187</v>
      </c>
      <c r="B20" s="219" t="s">
        <v>188</v>
      </c>
      <c r="C20" s="220"/>
      <c r="D20" s="124">
        <v>0.65</v>
      </c>
      <c r="E20" s="148">
        <f t="shared" ref="E20:G20" si="13">$D20*E$14</f>
        <v>3066.3359999999998</v>
      </c>
      <c r="F20" s="148">
        <f t="shared" si="13"/>
        <v>3322.10736</v>
      </c>
      <c r="G20" s="148">
        <f t="shared" si="13"/>
        <v>3591.9468748800005</v>
      </c>
    </row>
    <row r="21" spans="1:7" ht="30.75" customHeight="1" x14ac:dyDescent="0.35">
      <c r="A21" s="227"/>
      <c r="B21" s="219" t="s">
        <v>189</v>
      </c>
      <c r="C21" s="220"/>
      <c r="D21" s="124">
        <v>0.35</v>
      </c>
      <c r="E21" s="148">
        <f t="shared" ref="E21:G21" si="14">$D21*E$14</f>
        <v>1651.1039999999998</v>
      </c>
      <c r="F21" s="148">
        <f t="shared" si="14"/>
        <v>1788.8270399999999</v>
      </c>
      <c r="G21" s="148">
        <f t="shared" si="14"/>
        <v>1934.1252403200001</v>
      </c>
    </row>
    <row r="22" spans="1:7" ht="17.25" x14ac:dyDescent="0.35">
      <c r="A22" s="244"/>
      <c r="B22" s="222"/>
      <c r="C22" s="222"/>
      <c r="D22" s="222"/>
      <c r="E22" s="222"/>
      <c r="F22" s="222"/>
      <c r="G22" s="223"/>
    </row>
    <row r="23" spans="1:7" ht="29.25" customHeight="1" x14ac:dyDescent="0.35">
      <c r="A23" s="245" t="s">
        <v>190</v>
      </c>
      <c r="B23" s="219" t="s">
        <v>191</v>
      </c>
      <c r="C23" s="220"/>
      <c r="D23" s="124">
        <v>0.1</v>
      </c>
      <c r="E23" s="148">
        <f t="shared" ref="E23:G23" si="15">$D23*E$17</f>
        <v>227.44800000000001</v>
      </c>
      <c r="F23" s="148">
        <f t="shared" si="15"/>
        <v>212.66388000000003</v>
      </c>
      <c r="G23" s="148">
        <f t="shared" si="15"/>
        <v>196.32098304000004</v>
      </c>
    </row>
    <row r="24" spans="1:7" ht="32.25" customHeight="1" x14ac:dyDescent="0.35">
      <c r="A24" s="246"/>
      <c r="B24" s="219" t="s">
        <v>192</v>
      </c>
      <c r="C24" s="220"/>
      <c r="D24" s="124">
        <v>0.4</v>
      </c>
      <c r="E24" s="148">
        <f t="shared" ref="E24:G24" si="16">$D24*E$17</f>
        <v>909.79200000000003</v>
      </c>
      <c r="F24" s="148">
        <f t="shared" si="16"/>
        <v>850.65552000000014</v>
      </c>
      <c r="G24" s="148">
        <f t="shared" si="16"/>
        <v>785.28393216000018</v>
      </c>
    </row>
    <row r="25" spans="1:7" ht="31.5" customHeight="1" x14ac:dyDescent="0.35">
      <c r="A25" s="227"/>
      <c r="B25" s="219" t="s">
        <v>193</v>
      </c>
      <c r="C25" s="220"/>
      <c r="D25" s="124">
        <v>0.5</v>
      </c>
      <c r="E25" s="148">
        <f t="shared" ref="E25:G25" si="17">$D25*E$17</f>
        <v>1137.24</v>
      </c>
      <c r="F25" s="148">
        <f t="shared" si="17"/>
        <v>1063.3194000000001</v>
      </c>
      <c r="G25" s="148">
        <f t="shared" si="17"/>
        <v>981.60491520000016</v>
      </c>
    </row>
    <row r="26" spans="1:7" ht="17.25" x14ac:dyDescent="0.35">
      <c r="A26" s="244"/>
      <c r="B26" s="222"/>
      <c r="C26" s="222"/>
      <c r="D26" s="222"/>
      <c r="E26" s="222"/>
      <c r="F26" s="222"/>
      <c r="G26" s="223"/>
    </row>
    <row r="27" spans="1:7" ht="63" x14ac:dyDescent="0.35">
      <c r="A27" s="200" t="s">
        <v>194</v>
      </c>
      <c r="B27" s="122" t="s">
        <v>195</v>
      </c>
      <c r="C27" s="123">
        <v>1</v>
      </c>
      <c r="D27" s="75">
        <v>36</v>
      </c>
      <c r="E27" s="151">
        <f t="shared" ref="E27:G27" si="18">E20*$D27*$C27</f>
        <v>110388.09599999999</v>
      </c>
      <c r="F27" s="151">
        <f t="shared" si="18"/>
        <v>119595.86496000001</v>
      </c>
      <c r="G27" s="151">
        <f t="shared" si="18"/>
        <v>129310.08749568001</v>
      </c>
    </row>
    <row r="28" spans="1:7" ht="17.25" x14ac:dyDescent="0.35">
      <c r="A28" s="246"/>
      <c r="B28" s="244"/>
      <c r="C28" s="222"/>
      <c r="D28" s="222"/>
      <c r="E28" s="222"/>
      <c r="F28" s="222"/>
      <c r="G28" s="223"/>
    </row>
    <row r="29" spans="1:7" ht="63" x14ac:dyDescent="0.35">
      <c r="A29" s="227"/>
      <c r="B29" s="122" t="s">
        <v>196</v>
      </c>
      <c r="C29" s="123">
        <v>1</v>
      </c>
      <c r="D29" s="75">
        <v>18</v>
      </c>
      <c r="E29" s="151">
        <f t="shared" ref="E29:G29" si="19">E21*$D29*$C29</f>
        <v>29719.871999999996</v>
      </c>
      <c r="F29" s="151">
        <f t="shared" si="19"/>
        <v>32198.886719999999</v>
      </c>
      <c r="G29" s="151">
        <f t="shared" si="19"/>
        <v>34814.254325760005</v>
      </c>
    </row>
    <row r="30" spans="1:7" ht="17.25" x14ac:dyDescent="0.35">
      <c r="A30" s="244"/>
      <c r="B30" s="222"/>
      <c r="C30" s="222"/>
      <c r="D30" s="222"/>
      <c r="E30" s="222"/>
      <c r="F30" s="222"/>
      <c r="G30" s="223"/>
    </row>
    <row r="31" spans="1:7" ht="50.25" customHeight="1" x14ac:dyDescent="0.35">
      <c r="A31" s="200" t="s">
        <v>197</v>
      </c>
      <c r="B31" s="122" t="s">
        <v>198</v>
      </c>
      <c r="C31" s="123">
        <v>1</v>
      </c>
      <c r="D31" s="75">
        <v>36</v>
      </c>
      <c r="E31" s="151">
        <f t="shared" ref="E31:G31" si="20">E23*$D31*$C31</f>
        <v>8188.1280000000006</v>
      </c>
      <c r="F31" s="151">
        <f t="shared" si="20"/>
        <v>7655.8996800000014</v>
      </c>
      <c r="G31" s="151">
        <f t="shared" si="20"/>
        <v>7067.5553894400018</v>
      </c>
    </row>
    <row r="32" spans="1:7" ht="17.25" x14ac:dyDescent="0.35">
      <c r="A32" s="246"/>
      <c r="B32" s="244"/>
      <c r="C32" s="222"/>
      <c r="D32" s="222"/>
      <c r="E32" s="222"/>
      <c r="F32" s="222"/>
      <c r="G32" s="223"/>
    </row>
    <row r="33" spans="1:7" ht="63" x14ac:dyDescent="0.35">
      <c r="A33" s="246"/>
      <c r="B33" s="122" t="s">
        <v>199</v>
      </c>
      <c r="C33" s="123">
        <v>0.15</v>
      </c>
      <c r="D33" s="75">
        <v>18</v>
      </c>
      <c r="E33" s="151">
        <f t="shared" ref="E33:G33" si="21">E24*$D33*$C33</f>
        <v>2456.4384</v>
      </c>
      <c r="F33" s="151">
        <f t="shared" si="21"/>
        <v>2296.7699040000002</v>
      </c>
      <c r="G33" s="151">
        <f t="shared" si="21"/>
        <v>2120.2666168320006</v>
      </c>
    </row>
    <row r="34" spans="1:7" ht="63" x14ac:dyDescent="0.35">
      <c r="A34" s="246"/>
      <c r="B34" s="122" t="s">
        <v>200</v>
      </c>
      <c r="C34" s="123">
        <v>0.85</v>
      </c>
      <c r="D34" s="75">
        <v>45</v>
      </c>
      <c r="E34" s="151">
        <f t="shared" ref="E34:G34" si="22">E24*$D34*$C34</f>
        <v>34799.544000000002</v>
      </c>
      <c r="F34" s="151">
        <f t="shared" si="22"/>
        <v>32537.573640000002</v>
      </c>
      <c r="G34" s="151">
        <f t="shared" si="22"/>
        <v>30037.110405120005</v>
      </c>
    </row>
    <row r="35" spans="1:7" ht="17.25" x14ac:dyDescent="0.35">
      <c r="A35" s="246"/>
      <c r="B35" s="244"/>
      <c r="C35" s="222"/>
      <c r="D35" s="222"/>
      <c r="E35" s="222"/>
      <c r="F35" s="222"/>
      <c r="G35" s="223"/>
    </row>
    <row r="36" spans="1:7" ht="63" x14ac:dyDescent="0.35">
      <c r="A36" s="227"/>
      <c r="B36" s="122" t="s">
        <v>201</v>
      </c>
      <c r="C36" s="123">
        <v>1</v>
      </c>
      <c r="D36" s="75">
        <v>3</v>
      </c>
      <c r="E36" s="151">
        <f t="shared" ref="E36:G36" si="23">E25*$D36*$C36</f>
        <v>3411.7200000000003</v>
      </c>
      <c r="F36" s="151">
        <f t="shared" si="23"/>
        <v>3189.9582</v>
      </c>
      <c r="G36" s="151">
        <f t="shared" si="23"/>
        <v>2944.8147456000006</v>
      </c>
    </row>
    <row r="37" spans="1:7" ht="17.25" x14ac:dyDescent="0.35">
      <c r="A37" s="244"/>
      <c r="B37" s="222"/>
      <c r="C37" s="222"/>
      <c r="D37" s="222"/>
      <c r="E37" s="222"/>
      <c r="F37" s="222"/>
      <c r="G37" s="223"/>
    </row>
    <row r="38" spans="1:7" ht="16.5" thickBot="1" x14ac:dyDescent="0.4">
      <c r="A38" s="194" t="s">
        <v>202</v>
      </c>
      <c r="B38" s="194" t="s">
        <v>203</v>
      </c>
      <c r="C38" s="194"/>
      <c r="D38" s="194"/>
      <c r="E38" s="147">
        <f t="shared" ref="E38:G38" si="24">E27+E31</f>
        <v>118576.22399999999</v>
      </c>
      <c r="F38" s="147">
        <f t="shared" si="24"/>
        <v>127251.76464000001</v>
      </c>
      <c r="G38" s="147">
        <f t="shared" si="24"/>
        <v>136377.64288512</v>
      </c>
    </row>
    <row r="39" spans="1:7" ht="31.5" customHeight="1" thickTop="1" thickBot="1" x14ac:dyDescent="0.4">
      <c r="A39" s="225"/>
      <c r="B39" s="194" t="s">
        <v>204</v>
      </c>
      <c r="C39" s="194"/>
      <c r="D39" s="194"/>
      <c r="E39" s="147">
        <f t="shared" ref="E39:G39" si="25">E29+E33</f>
        <v>32176.310399999995</v>
      </c>
      <c r="F39" s="147">
        <f t="shared" si="25"/>
        <v>34495.656623999996</v>
      </c>
      <c r="G39" s="147">
        <f t="shared" si="25"/>
        <v>36934.520942592004</v>
      </c>
    </row>
    <row r="40" spans="1:7" ht="30.75" customHeight="1" thickTop="1" thickBot="1" x14ac:dyDescent="0.4">
      <c r="A40" s="225"/>
      <c r="B40" s="194" t="s">
        <v>205</v>
      </c>
      <c r="C40" s="194"/>
      <c r="D40" s="194"/>
      <c r="E40" s="147">
        <f t="shared" ref="E40:G40" si="26">E34</f>
        <v>34799.544000000002</v>
      </c>
      <c r="F40" s="147">
        <f t="shared" si="26"/>
        <v>32537.573640000002</v>
      </c>
      <c r="G40" s="147">
        <f t="shared" si="26"/>
        <v>30037.110405120005</v>
      </c>
    </row>
    <row r="41" spans="1:7" ht="29.25" customHeight="1" thickTop="1" thickBot="1" x14ac:dyDescent="0.4">
      <c r="A41" s="225"/>
      <c r="B41" s="194" t="s">
        <v>206</v>
      </c>
      <c r="C41" s="194"/>
      <c r="D41" s="194"/>
      <c r="E41" s="147">
        <f t="shared" ref="E41:G41" si="27">E36</f>
        <v>3411.7200000000003</v>
      </c>
      <c r="F41" s="147">
        <f t="shared" si="27"/>
        <v>3189.9582</v>
      </c>
      <c r="G41" s="147">
        <f t="shared" si="27"/>
        <v>2944.8147456000006</v>
      </c>
    </row>
    <row r="42" spans="1:7" ht="15" thickTop="1" x14ac:dyDescent="0.35"/>
  </sheetData>
  <sheetProtection sheet="1" objects="1" scenarios="1"/>
  <mergeCells count="45">
    <mergeCell ref="B28:G28"/>
    <mergeCell ref="A30:G30"/>
    <mergeCell ref="B32:G32"/>
    <mergeCell ref="B35:G35"/>
    <mergeCell ref="A37:G37"/>
    <mergeCell ref="A27:A29"/>
    <mergeCell ref="A31:A36"/>
    <mergeCell ref="A38:A41"/>
    <mergeCell ref="B11:C12"/>
    <mergeCell ref="A13:G13"/>
    <mergeCell ref="A14:A15"/>
    <mergeCell ref="B14:C15"/>
    <mergeCell ref="D14:D15"/>
    <mergeCell ref="A16:G16"/>
    <mergeCell ref="A19:G19"/>
    <mergeCell ref="B38:D38"/>
    <mergeCell ref="B39:D39"/>
    <mergeCell ref="B40:D40"/>
    <mergeCell ref="B41:D41"/>
    <mergeCell ref="A22:G22"/>
    <mergeCell ref="A26:G26"/>
    <mergeCell ref="B21:C21"/>
    <mergeCell ref="B23:C23"/>
    <mergeCell ref="B24:C24"/>
    <mergeCell ref="B25:C25"/>
    <mergeCell ref="A17:A18"/>
    <mergeCell ref="A20:A21"/>
    <mergeCell ref="A23:A25"/>
    <mergeCell ref="A11:A12"/>
    <mergeCell ref="D11:D12"/>
    <mergeCell ref="B17:C18"/>
    <mergeCell ref="D17:D18"/>
    <mergeCell ref="B20:C20"/>
    <mergeCell ref="A6:A7"/>
    <mergeCell ref="D6:D7"/>
    <mergeCell ref="B6:C7"/>
    <mergeCell ref="A8:G8"/>
    <mergeCell ref="A9:A10"/>
    <mergeCell ref="B9:C10"/>
    <mergeCell ref="D9:D10"/>
    <mergeCell ref="B2:D2"/>
    <mergeCell ref="B3:C3"/>
    <mergeCell ref="B4:C4"/>
    <mergeCell ref="B5:C5"/>
    <mergeCell ref="A1:G1"/>
  </mergeCells>
  <pageMargins left="0.7" right="0.7" top="0.75" bottom="0.75" header="0" footer="0"/>
  <pageSetup scale="93" orientation="landscape" r:id="rId1"/>
  <rowBreaks count="1" manualBreakCount="1">
    <brk id="24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9"/>
  <sheetViews>
    <sheetView zoomScaleNormal="100" workbookViewId="0">
      <selection activeCell="C54" sqref="C54:C56"/>
    </sheetView>
  </sheetViews>
  <sheetFormatPr defaultColWidth="12.83203125" defaultRowHeight="14.25" x14ac:dyDescent="0.35"/>
  <cols>
    <col min="1" max="1" width="52.83203125" style="86" customWidth="1"/>
    <col min="2" max="2" width="59.6640625" style="88" customWidth="1"/>
    <col min="3" max="3" width="9" style="86" customWidth="1"/>
    <col min="4" max="4" width="12.6640625" style="86" customWidth="1"/>
    <col min="5" max="6" width="14.1640625" style="86" customWidth="1"/>
    <col min="7" max="7" width="43.6640625" style="86" customWidth="1"/>
    <col min="8" max="8" width="7.83203125" style="86" customWidth="1"/>
    <col min="9" max="25" width="10.1640625" style="86" customWidth="1"/>
    <col min="26" max="16384" width="12.83203125" style="86"/>
  </cols>
  <sheetData>
    <row r="1" spans="1:6" ht="39" customHeight="1" x14ac:dyDescent="0.25">
      <c r="A1" s="213" t="s">
        <v>207</v>
      </c>
      <c r="B1" s="213"/>
      <c r="C1" s="213"/>
      <c r="D1" s="213"/>
      <c r="E1" s="213"/>
      <c r="F1" s="213"/>
    </row>
    <row r="2" spans="1:6" s="88" customFormat="1" ht="26.25" thickBot="1" x14ac:dyDescent="0.3">
      <c r="A2" s="87" t="s">
        <v>1</v>
      </c>
      <c r="B2" s="216" t="s">
        <v>2</v>
      </c>
      <c r="C2" s="216"/>
      <c r="D2" s="87" t="s">
        <v>3</v>
      </c>
      <c r="E2" s="87" t="s">
        <v>4</v>
      </c>
      <c r="F2" s="87" t="s">
        <v>5</v>
      </c>
    </row>
    <row r="3" spans="1:6" ht="47.25" x14ac:dyDescent="0.35">
      <c r="A3" s="89" t="s">
        <v>6</v>
      </c>
      <c r="B3" s="105" t="s">
        <v>208</v>
      </c>
      <c r="C3" s="90">
        <v>0.02</v>
      </c>
      <c r="D3" s="91">
        <v>20000000</v>
      </c>
      <c r="E3" s="148">
        <f t="shared" ref="E3:F3" si="0">($C$3*D3)+D3</f>
        <v>20400000</v>
      </c>
      <c r="F3" s="148">
        <f t="shared" si="0"/>
        <v>20808000</v>
      </c>
    </row>
    <row r="4" spans="1:6" ht="21.75" customHeight="1" x14ac:dyDescent="0.35">
      <c r="A4" s="89" t="s">
        <v>209</v>
      </c>
      <c r="B4" s="94" t="s">
        <v>174</v>
      </c>
      <c r="C4" s="90">
        <v>0.04</v>
      </c>
      <c r="D4" s="148">
        <f t="shared" ref="D4:F4" si="1">D3*$C$4</f>
        <v>800000</v>
      </c>
      <c r="E4" s="148">
        <f t="shared" si="1"/>
        <v>816000</v>
      </c>
      <c r="F4" s="148">
        <f t="shared" si="1"/>
        <v>832320</v>
      </c>
    </row>
    <row r="5" spans="1:6" ht="15.75" x14ac:dyDescent="0.35">
      <c r="A5" s="237" t="s">
        <v>210</v>
      </c>
      <c r="B5" s="234" t="s">
        <v>211</v>
      </c>
      <c r="C5" s="247">
        <v>0.02</v>
      </c>
      <c r="D5" s="148">
        <f t="shared" ref="D5:F5" si="2">D6*D4</f>
        <v>648000</v>
      </c>
      <c r="E5" s="148">
        <f t="shared" si="2"/>
        <v>677280</v>
      </c>
      <c r="F5" s="148">
        <f t="shared" si="2"/>
        <v>707472.00000000012</v>
      </c>
    </row>
    <row r="6" spans="1:6" ht="15.75" x14ac:dyDescent="0.35">
      <c r="A6" s="227"/>
      <c r="B6" s="235"/>
      <c r="C6" s="239"/>
      <c r="D6" s="90">
        <v>0.81</v>
      </c>
      <c r="E6" s="150">
        <f t="shared" ref="E6:F6" si="3">D6+$C$5</f>
        <v>0.83000000000000007</v>
      </c>
      <c r="F6" s="150">
        <f t="shared" si="3"/>
        <v>0.85000000000000009</v>
      </c>
    </row>
    <row r="7" spans="1:6" ht="21" customHeight="1" x14ac:dyDescent="0.35">
      <c r="A7" s="89" t="s">
        <v>212</v>
      </c>
      <c r="B7" s="105" t="s">
        <v>213</v>
      </c>
      <c r="C7" s="92">
        <v>4.5999999999999999E-2</v>
      </c>
      <c r="D7" s="148">
        <f t="shared" ref="D7:F7" si="4">$C$7*D5</f>
        <v>29808</v>
      </c>
      <c r="E7" s="148">
        <f t="shared" si="4"/>
        <v>31154.880000000001</v>
      </c>
      <c r="F7" s="148">
        <f t="shared" si="4"/>
        <v>32543.712000000003</v>
      </c>
    </row>
    <row r="8" spans="1:6" ht="30" customHeight="1" x14ac:dyDescent="0.35">
      <c r="A8" s="89" t="s">
        <v>214</v>
      </c>
      <c r="B8" s="105" t="s">
        <v>215</v>
      </c>
      <c r="C8" s="92">
        <v>0.26</v>
      </c>
      <c r="D8" s="148">
        <f t="shared" ref="D8:F8" si="5">$C$8*D7</f>
        <v>7750.08</v>
      </c>
      <c r="E8" s="148">
        <f t="shared" si="5"/>
        <v>8100.2688000000007</v>
      </c>
      <c r="F8" s="148">
        <f t="shared" si="5"/>
        <v>8461.3651200000004</v>
      </c>
    </row>
    <row r="9" spans="1:6" ht="15.75" x14ac:dyDescent="0.35">
      <c r="A9" s="237" t="s">
        <v>216</v>
      </c>
      <c r="B9" s="234" t="s">
        <v>217</v>
      </c>
      <c r="C9" s="251">
        <v>0.1</v>
      </c>
      <c r="D9" s="148">
        <f t="shared" ref="D9:F9" si="6">D8*D10</f>
        <v>3875.04</v>
      </c>
      <c r="E9" s="148">
        <f t="shared" si="6"/>
        <v>4860.1612800000003</v>
      </c>
      <c r="F9" s="148">
        <f t="shared" si="6"/>
        <v>5922.9555840000003</v>
      </c>
    </row>
    <row r="10" spans="1:6" ht="16.5" customHeight="1" x14ac:dyDescent="0.35">
      <c r="A10" s="227"/>
      <c r="B10" s="235"/>
      <c r="C10" s="239"/>
      <c r="D10" s="120">
        <v>0.5</v>
      </c>
      <c r="E10" s="154">
        <f t="shared" ref="E10:F10" si="7">D10+$C$9</f>
        <v>0.6</v>
      </c>
      <c r="F10" s="154">
        <f t="shared" si="7"/>
        <v>0.7</v>
      </c>
    </row>
    <row r="11" spans="1:6" ht="17.25" x14ac:dyDescent="0.35">
      <c r="A11" s="244"/>
      <c r="B11" s="222"/>
      <c r="C11" s="222"/>
      <c r="D11" s="222"/>
      <c r="E11" s="222"/>
      <c r="F11" s="223"/>
    </row>
    <row r="12" spans="1:6" ht="49.5" customHeight="1" thickBot="1" x14ac:dyDescent="0.4">
      <c r="A12" s="112" t="s">
        <v>218</v>
      </c>
      <c r="B12" s="112" t="s">
        <v>219</v>
      </c>
      <c r="C12" s="115">
        <v>9</v>
      </c>
      <c r="D12" s="143">
        <f t="shared" ref="D12:F12" si="8">$C12*D9</f>
        <v>34875.360000000001</v>
      </c>
      <c r="E12" s="143">
        <f t="shared" si="8"/>
        <v>43741.451520000002</v>
      </c>
      <c r="F12" s="143">
        <f t="shared" si="8"/>
        <v>53306.600256000005</v>
      </c>
    </row>
    <row r="13" spans="1:6" ht="18" thickTop="1" x14ac:dyDescent="0.35">
      <c r="A13" s="244"/>
      <c r="B13" s="222"/>
      <c r="C13" s="222"/>
      <c r="D13" s="222"/>
      <c r="E13" s="222"/>
      <c r="F13" s="223"/>
    </row>
    <row r="14" spans="1:6" x14ac:dyDescent="0.25">
      <c r="A14" s="252" t="s">
        <v>220</v>
      </c>
      <c r="B14" s="252"/>
      <c r="C14" s="252"/>
      <c r="D14" s="252"/>
      <c r="E14" s="252"/>
      <c r="F14" s="252"/>
    </row>
    <row r="15" spans="1:6" ht="26.25" thickBot="1" x14ac:dyDescent="0.3">
      <c r="A15" s="87" t="s">
        <v>163</v>
      </c>
      <c r="B15" s="216"/>
      <c r="C15" s="216"/>
      <c r="D15" s="87" t="s">
        <v>165</v>
      </c>
      <c r="E15" s="87" t="s">
        <v>166</v>
      </c>
      <c r="F15" s="87" t="s">
        <v>167</v>
      </c>
    </row>
    <row r="16" spans="1:6" ht="47.25" x14ac:dyDescent="0.35">
      <c r="A16" s="89" t="s">
        <v>221</v>
      </c>
      <c r="B16" s="105" t="s">
        <v>222</v>
      </c>
      <c r="C16" s="92">
        <v>8.0000000000000002E-3</v>
      </c>
      <c r="D16" s="148">
        <f t="shared" ref="D16:F16" si="9">$C$16*D9</f>
        <v>31.000320000000002</v>
      </c>
      <c r="E16" s="148">
        <f t="shared" si="9"/>
        <v>38.881290240000006</v>
      </c>
      <c r="F16" s="148">
        <f t="shared" si="9"/>
        <v>47.383644672000003</v>
      </c>
    </row>
    <row r="17" spans="1:7" ht="47.25" x14ac:dyDescent="0.35">
      <c r="A17" s="89" t="s">
        <v>223</v>
      </c>
      <c r="B17" s="105" t="s">
        <v>224</v>
      </c>
      <c r="C17" s="92">
        <v>1.9E-2</v>
      </c>
      <c r="D17" s="148">
        <f t="shared" ref="D17:F17" si="10">$C$17*(D8-D9)</f>
        <v>73.62576</v>
      </c>
      <c r="E17" s="148">
        <f t="shared" si="10"/>
        <v>61.562042880000007</v>
      </c>
      <c r="F17" s="148">
        <f t="shared" si="10"/>
        <v>48.229781184000004</v>
      </c>
    </row>
    <row r="18" spans="1:7" ht="15.75" x14ac:dyDescent="0.35">
      <c r="A18" s="237" t="s">
        <v>225</v>
      </c>
      <c r="B18" s="234" t="s">
        <v>553</v>
      </c>
      <c r="C18" s="254">
        <v>0</v>
      </c>
      <c r="D18" s="148">
        <f>D19*(D16+D17)</f>
        <v>99.394775999999993</v>
      </c>
      <c r="E18" s="148">
        <f>E19*(E16+E17)</f>
        <v>95.421166463999995</v>
      </c>
      <c r="F18" s="148">
        <f>F19*(F16+F17)</f>
        <v>90.832754563199998</v>
      </c>
    </row>
    <row r="19" spans="1:7" ht="34.5" customHeight="1" x14ac:dyDescent="0.35">
      <c r="A19" s="235"/>
      <c r="B19" s="253"/>
      <c r="C19" s="255"/>
      <c r="D19" s="178">
        <v>0.95</v>
      </c>
      <c r="E19" s="150">
        <f>D19+$C$18</f>
        <v>0.95</v>
      </c>
      <c r="F19" s="150">
        <f>E19+$C$18</f>
        <v>0.95</v>
      </c>
    </row>
    <row r="20" spans="1:7" ht="17.25" x14ac:dyDescent="0.35">
      <c r="A20" s="244"/>
      <c r="B20" s="222"/>
      <c r="C20" s="222"/>
      <c r="D20" s="222"/>
      <c r="E20" s="222"/>
      <c r="F20" s="223"/>
    </row>
    <row r="21" spans="1:7" ht="21" customHeight="1" x14ac:dyDescent="0.35">
      <c r="A21" s="89" t="s">
        <v>226</v>
      </c>
      <c r="B21" s="105" t="s">
        <v>227</v>
      </c>
      <c r="C21" s="92">
        <v>0.45</v>
      </c>
      <c r="D21" s="148">
        <f t="shared" ref="D21:F21" si="11">$C21*D4</f>
        <v>360000</v>
      </c>
      <c r="E21" s="148">
        <f t="shared" si="11"/>
        <v>367200</v>
      </c>
      <c r="F21" s="148">
        <f t="shared" si="11"/>
        <v>374544</v>
      </c>
    </row>
    <row r="22" spans="1:7" ht="31.5" x14ac:dyDescent="0.35">
      <c r="A22" s="89" t="s">
        <v>228</v>
      </c>
      <c r="B22" s="105" t="s">
        <v>229</v>
      </c>
      <c r="C22" s="92">
        <v>5.0000000000000001E-3</v>
      </c>
      <c r="D22" s="148">
        <f t="shared" ref="D22:F22" si="12">$C22*D21</f>
        <v>1800</v>
      </c>
      <c r="E22" s="148">
        <f t="shared" si="12"/>
        <v>1836</v>
      </c>
      <c r="F22" s="148">
        <f t="shared" si="12"/>
        <v>1872.72</v>
      </c>
      <c r="G22" s="61"/>
    </row>
    <row r="23" spans="1:7" ht="15.75" x14ac:dyDescent="0.35">
      <c r="A23" s="237" t="s">
        <v>230</v>
      </c>
      <c r="B23" s="234" t="s">
        <v>231</v>
      </c>
      <c r="C23" s="251">
        <v>0.05</v>
      </c>
      <c r="D23" s="148">
        <f t="shared" ref="D23:F23" si="13">D24*D22</f>
        <v>540</v>
      </c>
      <c r="E23" s="148">
        <f t="shared" si="13"/>
        <v>642.59999999999991</v>
      </c>
      <c r="F23" s="148">
        <f t="shared" si="13"/>
        <v>749.08799999999997</v>
      </c>
    </row>
    <row r="24" spans="1:7" ht="15.75" x14ac:dyDescent="0.35">
      <c r="A24" s="227"/>
      <c r="B24" s="235"/>
      <c r="C24" s="239"/>
      <c r="D24" s="90">
        <v>0.3</v>
      </c>
      <c r="E24" s="150">
        <f t="shared" ref="E24:F24" si="14">D24+$C$23</f>
        <v>0.35</v>
      </c>
      <c r="F24" s="150">
        <f t="shared" si="14"/>
        <v>0.39999999999999997</v>
      </c>
      <c r="G24" s="119"/>
    </row>
    <row r="25" spans="1:7" ht="15.75" x14ac:dyDescent="0.35">
      <c r="A25" s="237" t="s">
        <v>232</v>
      </c>
      <c r="B25" s="234" t="s">
        <v>554</v>
      </c>
      <c r="C25" s="264">
        <v>0</v>
      </c>
      <c r="D25" s="149">
        <f>D23*D26</f>
        <v>513</v>
      </c>
      <c r="E25" s="149">
        <f>E23*E26</f>
        <v>610.46999999999991</v>
      </c>
      <c r="F25" s="149">
        <f t="shared" ref="F25" si="15">F23*F26</f>
        <v>711.63359999999989</v>
      </c>
      <c r="G25" s="119"/>
    </row>
    <row r="26" spans="1:7" ht="30.75" customHeight="1" x14ac:dyDescent="0.35">
      <c r="A26" s="235"/>
      <c r="B26" s="253"/>
      <c r="C26" s="265"/>
      <c r="D26" s="90">
        <v>0.95</v>
      </c>
      <c r="E26" s="150">
        <f>D26+$C$25</f>
        <v>0.95</v>
      </c>
      <c r="F26" s="150">
        <f>E26+$C$25</f>
        <v>0.95</v>
      </c>
    </row>
    <row r="27" spans="1:7" ht="17.25" x14ac:dyDescent="0.35">
      <c r="A27" s="244"/>
      <c r="B27" s="222"/>
      <c r="C27" s="222"/>
      <c r="D27" s="222"/>
      <c r="E27" s="222"/>
      <c r="F27" s="223"/>
    </row>
    <row r="28" spans="1:7" ht="54.75" customHeight="1" thickBot="1" x14ac:dyDescent="0.4">
      <c r="A28" s="100" t="s">
        <v>233</v>
      </c>
      <c r="B28" s="112" t="s">
        <v>234</v>
      </c>
      <c r="C28" s="115">
        <v>9</v>
      </c>
      <c r="D28" s="143">
        <f>$C28*(D18+D25)</f>
        <v>5511.5529839999999</v>
      </c>
      <c r="E28" s="143">
        <f t="shared" ref="E28:F28" si="16">$C28*(E18+E25)</f>
        <v>6353.0204981759989</v>
      </c>
      <c r="F28" s="143">
        <f t="shared" si="16"/>
        <v>7222.1971910687989</v>
      </c>
    </row>
    <row r="29" spans="1:7" ht="18" thickTop="1" x14ac:dyDescent="0.35">
      <c r="A29" s="244"/>
      <c r="B29" s="222"/>
      <c r="C29" s="222"/>
      <c r="D29" s="222"/>
      <c r="E29" s="222"/>
      <c r="F29" s="223"/>
    </row>
    <row r="30" spans="1:7" ht="49.5" customHeight="1" thickBot="1" x14ac:dyDescent="0.4">
      <c r="A30" s="100" t="s">
        <v>235</v>
      </c>
      <c r="B30" s="250" t="s">
        <v>236</v>
      </c>
      <c r="C30" s="225"/>
      <c r="D30" s="147">
        <f t="shared" ref="D30:F30" si="17">D12+D28</f>
        <v>40386.912984000002</v>
      </c>
      <c r="E30" s="147">
        <f t="shared" si="17"/>
        <v>50094.472018175999</v>
      </c>
      <c r="F30" s="147">
        <f t="shared" si="17"/>
        <v>60528.797447068806</v>
      </c>
    </row>
    <row r="31" spans="1:7" ht="18" thickTop="1" x14ac:dyDescent="0.35">
      <c r="A31" s="263"/>
      <c r="B31" s="263"/>
      <c r="C31" s="263"/>
      <c r="D31" s="263"/>
      <c r="E31" s="263"/>
      <c r="F31" s="263"/>
    </row>
    <row r="32" spans="1:7" x14ac:dyDescent="0.25">
      <c r="A32" s="213" t="s">
        <v>237</v>
      </c>
      <c r="B32" s="213"/>
      <c r="C32" s="213"/>
      <c r="D32" s="213"/>
      <c r="E32" s="213"/>
      <c r="F32" s="213"/>
    </row>
    <row r="33" spans="1:6" ht="26.25" thickBot="1" x14ac:dyDescent="0.3">
      <c r="A33" s="87" t="s">
        <v>163</v>
      </c>
      <c r="B33" s="216" t="s">
        <v>164</v>
      </c>
      <c r="C33" s="216"/>
      <c r="D33" s="87" t="s">
        <v>165</v>
      </c>
      <c r="E33" s="87" t="s">
        <v>166</v>
      </c>
      <c r="F33" s="87" t="s">
        <v>167</v>
      </c>
    </row>
    <row r="34" spans="1:6" ht="31.5" x14ac:dyDescent="0.35">
      <c r="A34" s="89" t="s">
        <v>238</v>
      </c>
      <c r="B34" s="256"/>
      <c r="C34" s="257"/>
      <c r="D34" s="266"/>
      <c r="E34" s="267"/>
      <c r="F34" s="257"/>
    </row>
    <row r="35" spans="1:6" ht="15.75" x14ac:dyDescent="0.35">
      <c r="A35" s="97" t="s">
        <v>239</v>
      </c>
      <c r="B35" s="258" t="s">
        <v>240</v>
      </c>
      <c r="C35" s="259"/>
      <c r="D35" s="91">
        <v>5</v>
      </c>
      <c r="E35" s="91">
        <v>5</v>
      </c>
      <c r="F35" s="91">
        <v>5</v>
      </c>
    </row>
    <row r="36" spans="1:6" ht="15.75" x14ac:dyDescent="0.35">
      <c r="A36" s="97" t="s">
        <v>241</v>
      </c>
      <c r="B36" s="260"/>
      <c r="C36" s="261"/>
      <c r="D36" s="91">
        <v>10</v>
      </c>
      <c r="E36" s="91">
        <v>10</v>
      </c>
      <c r="F36" s="91">
        <v>10</v>
      </c>
    </row>
    <row r="37" spans="1:6" ht="15.75" x14ac:dyDescent="0.35">
      <c r="A37" s="97" t="s">
        <v>242</v>
      </c>
      <c r="B37" s="260"/>
      <c r="C37" s="261"/>
      <c r="D37" s="91">
        <v>80</v>
      </c>
      <c r="E37" s="91">
        <v>80</v>
      </c>
      <c r="F37" s="91">
        <v>80</v>
      </c>
    </row>
    <row r="38" spans="1:6" ht="15.75" x14ac:dyDescent="0.35">
      <c r="A38" s="97" t="s">
        <v>243</v>
      </c>
      <c r="B38" s="262"/>
      <c r="C38" s="229"/>
      <c r="D38" s="91">
        <v>500</v>
      </c>
      <c r="E38" s="91">
        <v>500</v>
      </c>
      <c r="F38" s="91">
        <v>500</v>
      </c>
    </row>
    <row r="39" spans="1:6" ht="31.5" x14ac:dyDescent="0.35">
      <c r="A39" s="89" t="s">
        <v>244</v>
      </c>
      <c r="B39" s="268"/>
      <c r="C39" s="267"/>
      <c r="D39" s="267"/>
      <c r="E39" s="267"/>
      <c r="F39" s="257"/>
    </row>
    <row r="40" spans="1:6" ht="33.75" customHeight="1" x14ac:dyDescent="0.35">
      <c r="A40" s="97" t="s">
        <v>245</v>
      </c>
      <c r="B40" s="105" t="s">
        <v>246</v>
      </c>
      <c r="C40" s="155">
        <f t="shared" ref="C40:C41" si="18">9*50</f>
        <v>450</v>
      </c>
      <c r="D40" s="151">
        <f t="shared" ref="D40:F40" si="19">$C40*D35</f>
        <v>2250</v>
      </c>
      <c r="E40" s="151">
        <f t="shared" si="19"/>
        <v>2250</v>
      </c>
      <c r="F40" s="151">
        <f t="shared" si="19"/>
        <v>2250</v>
      </c>
    </row>
    <row r="41" spans="1:6" ht="31.5" x14ac:dyDescent="0.35">
      <c r="A41" s="97" t="s">
        <v>247</v>
      </c>
      <c r="B41" s="105" t="s">
        <v>248</v>
      </c>
      <c r="C41" s="155">
        <f t="shared" si="18"/>
        <v>450</v>
      </c>
      <c r="D41" s="151">
        <f t="shared" ref="D41:F41" si="20">$C41*D36</f>
        <v>4500</v>
      </c>
      <c r="E41" s="151">
        <f t="shared" si="20"/>
        <v>4500</v>
      </c>
      <c r="F41" s="151">
        <f t="shared" si="20"/>
        <v>4500</v>
      </c>
    </row>
    <row r="42" spans="1:6" ht="31.5" x14ac:dyDescent="0.35">
      <c r="A42" s="97" t="s">
        <v>249</v>
      </c>
      <c r="B42" s="105" t="s">
        <v>250</v>
      </c>
      <c r="C42" s="155">
        <f>9*100</f>
        <v>900</v>
      </c>
      <c r="D42" s="151">
        <f t="shared" ref="D42:F42" si="21">$C42*D37</f>
        <v>72000</v>
      </c>
      <c r="E42" s="151">
        <f t="shared" si="21"/>
        <v>72000</v>
      </c>
      <c r="F42" s="151">
        <f t="shared" si="21"/>
        <v>72000</v>
      </c>
    </row>
    <row r="43" spans="1:6" ht="31.5" x14ac:dyDescent="0.35">
      <c r="A43" s="97" t="s">
        <v>251</v>
      </c>
      <c r="B43" s="105" t="s">
        <v>252</v>
      </c>
      <c r="C43" s="155">
        <f>3*50</f>
        <v>150</v>
      </c>
      <c r="D43" s="151">
        <f t="shared" ref="D43:F43" si="22">$C43*D38</f>
        <v>75000</v>
      </c>
      <c r="E43" s="151">
        <f t="shared" si="22"/>
        <v>75000</v>
      </c>
      <c r="F43" s="151">
        <f t="shared" si="22"/>
        <v>75000</v>
      </c>
    </row>
    <row r="44" spans="1:6" ht="32.25" thickBot="1" x14ac:dyDescent="0.4">
      <c r="A44" s="116" t="s">
        <v>253</v>
      </c>
      <c r="B44" s="271" t="s">
        <v>254</v>
      </c>
      <c r="C44" s="225"/>
      <c r="D44" s="147">
        <f t="shared" ref="D44:F44" si="23">SUM(D40:D43)</f>
        <v>153750</v>
      </c>
      <c r="E44" s="147">
        <f t="shared" si="23"/>
        <v>153750</v>
      </c>
      <c r="F44" s="147">
        <f t="shared" si="23"/>
        <v>153750</v>
      </c>
    </row>
    <row r="45" spans="1:6" ht="18" thickTop="1" x14ac:dyDescent="0.35">
      <c r="A45" s="263"/>
      <c r="B45" s="263"/>
      <c r="C45" s="263"/>
      <c r="D45" s="263"/>
      <c r="E45" s="263"/>
      <c r="F45" s="263"/>
    </row>
    <row r="46" spans="1:6" x14ac:dyDescent="0.25">
      <c r="A46" s="109" t="s">
        <v>255</v>
      </c>
      <c r="B46" s="109"/>
      <c r="C46" s="109"/>
      <c r="D46" s="109"/>
      <c r="E46" s="109"/>
      <c r="F46" s="109"/>
    </row>
    <row r="47" spans="1:6" ht="26.25" thickBot="1" x14ac:dyDescent="0.3">
      <c r="A47" s="87" t="s">
        <v>163</v>
      </c>
      <c r="B47" s="216" t="s">
        <v>164</v>
      </c>
      <c r="C47" s="216"/>
      <c r="D47" s="87" t="s">
        <v>165</v>
      </c>
      <c r="E47" s="87" t="s">
        <v>166</v>
      </c>
      <c r="F47" s="87" t="s">
        <v>167</v>
      </c>
    </row>
    <row r="48" spans="1:6" ht="31.5" x14ac:dyDescent="0.35">
      <c r="A48" s="89" t="s">
        <v>238</v>
      </c>
      <c r="B48" s="248"/>
      <c r="C48" s="249"/>
      <c r="D48" s="269"/>
      <c r="E48" s="270"/>
      <c r="F48" s="249"/>
    </row>
    <row r="49" spans="1:6" ht="15.75" x14ac:dyDescent="0.35">
      <c r="A49" s="97" t="s">
        <v>239</v>
      </c>
      <c r="B49" s="258" t="s">
        <v>240</v>
      </c>
      <c r="C49" s="259"/>
      <c r="D49" s="91">
        <v>5</v>
      </c>
      <c r="E49" s="91">
        <v>5</v>
      </c>
      <c r="F49" s="91">
        <v>5</v>
      </c>
    </row>
    <row r="50" spans="1:6" ht="15.75" x14ac:dyDescent="0.35">
      <c r="A50" s="97" t="s">
        <v>241</v>
      </c>
      <c r="B50" s="260"/>
      <c r="C50" s="261"/>
      <c r="D50" s="91">
        <v>10</v>
      </c>
      <c r="E50" s="91">
        <v>10</v>
      </c>
      <c r="F50" s="91">
        <v>10</v>
      </c>
    </row>
    <row r="51" spans="1:6" ht="15.75" x14ac:dyDescent="0.35">
      <c r="A51" s="97" t="s">
        <v>242</v>
      </c>
      <c r="B51" s="260"/>
      <c r="C51" s="261"/>
      <c r="D51" s="91">
        <v>80</v>
      </c>
      <c r="E51" s="91">
        <v>80</v>
      </c>
      <c r="F51" s="91">
        <v>80</v>
      </c>
    </row>
    <row r="52" spans="1:6" ht="15.75" x14ac:dyDescent="0.35">
      <c r="A52" s="97" t="s">
        <v>243</v>
      </c>
      <c r="B52" s="262"/>
      <c r="C52" s="229"/>
      <c r="D52" s="91">
        <v>500</v>
      </c>
      <c r="E52" s="91">
        <v>500</v>
      </c>
      <c r="F52" s="91">
        <v>500</v>
      </c>
    </row>
    <row r="53" spans="1:6" ht="36.75" customHeight="1" x14ac:dyDescent="0.35">
      <c r="A53" s="89" t="s">
        <v>256</v>
      </c>
      <c r="B53" s="272"/>
      <c r="C53" s="273"/>
      <c r="D53" s="273"/>
      <c r="E53" s="273"/>
      <c r="F53" s="274"/>
    </row>
    <row r="54" spans="1:6" ht="35.25" customHeight="1" x14ac:dyDescent="0.35">
      <c r="A54" s="97" t="s">
        <v>245</v>
      </c>
      <c r="B54" s="94" t="s">
        <v>257</v>
      </c>
      <c r="C54" s="155">
        <v>5</v>
      </c>
      <c r="D54" s="151">
        <f t="shared" ref="D54:F54" si="24">$C54*D49</f>
        <v>25</v>
      </c>
      <c r="E54" s="151">
        <f t="shared" si="24"/>
        <v>25</v>
      </c>
      <c r="F54" s="151">
        <f t="shared" si="24"/>
        <v>25</v>
      </c>
    </row>
    <row r="55" spans="1:6" ht="33.75" customHeight="1" x14ac:dyDescent="0.35">
      <c r="A55" s="97" t="s">
        <v>247</v>
      </c>
      <c r="B55" s="94" t="s">
        <v>258</v>
      </c>
      <c r="C55" s="155">
        <v>5</v>
      </c>
      <c r="D55" s="151">
        <f t="shared" ref="D55:F55" si="25">$C55*D50</f>
        <v>50</v>
      </c>
      <c r="E55" s="151">
        <f t="shared" si="25"/>
        <v>50</v>
      </c>
      <c r="F55" s="151">
        <f t="shared" si="25"/>
        <v>50</v>
      </c>
    </row>
    <row r="56" spans="1:6" ht="31.5" customHeight="1" x14ac:dyDescent="0.35">
      <c r="A56" s="97" t="s">
        <v>249</v>
      </c>
      <c r="B56" s="94" t="s">
        <v>259</v>
      </c>
      <c r="C56" s="155">
        <v>10</v>
      </c>
      <c r="D56" s="151">
        <f t="shared" ref="D56:F56" si="26">$C56*D51</f>
        <v>800</v>
      </c>
      <c r="E56" s="151">
        <f t="shared" si="26"/>
        <v>800</v>
      </c>
      <c r="F56" s="151">
        <f t="shared" si="26"/>
        <v>800</v>
      </c>
    </row>
    <row r="57" spans="1:6" ht="36" customHeight="1" x14ac:dyDescent="0.35">
      <c r="A57" s="97" t="s">
        <v>251</v>
      </c>
      <c r="B57" s="94" t="s">
        <v>260</v>
      </c>
      <c r="C57" s="179">
        <v>5</v>
      </c>
      <c r="D57" s="151">
        <f t="shared" ref="D57:F57" si="27">$C57*D52</f>
        <v>2500</v>
      </c>
      <c r="E57" s="151">
        <f t="shared" si="27"/>
        <v>2500</v>
      </c>
      <c r="F57" s="151">
        <f t="shared" si="27"/>
        <v>2500</v>
      </c>
    </row>
    <row r="58" spans="1:6" ht="34.5" customHeight="1" thickBot="1" x14ac:dyDescent="0.4">
      <c r="A58" s="116" t="s">
        <v>261</v>
      </c>
      <c r="B58" s="271" t="s">
        <v>254</v>
      </c>
      <c r="C58" s="225"/>
      <c r="D58" s="147">
        <f t="shared" ref="D58:F58" si="28">SUM(D54:D57)</f>
        <v>3375</v>
      </c>
      <c r="E58" s="147">
        <f t="shared" si="28"/>
        <v>3375</v>
      </c>
      <c r="F58" s="147">
        <f t="shared" si="28"/>
        <v>3375</v>
      </c>
    </row>
    <row r="59" spans="1:6" ht="15" thickTop="1" x14ac:dyDescent="0.35"/>
  </sheetData>
  <sheetProtection sheet="1" objects="1" scenarios="1"/>
  <mergeCells count="40">
    <mergeCell ref="B39:F39"/>
    <mergeCell ref="D48:F48"/>
    <mergeCell ref="A45:F45"/>
    <mergeCell ref="B58:C58"/>
    <mergeCell ref="B49:C52"/>
    <mergeCell ref="B53:F53"/>
    <mergeCell ref="B44:C44"/>
    <mergeCell ref="B47:C47"/>
    <mergeCell ref="B23:B24"/>
    <mergeCell ref="C23:C24"/>
    <mergeCell ref="B33:C33"/>
    <mergeCell ref="B34:C34"/>
    <mergeCell ref="B35:C38"/>
    <mergeCell ref="A32:F32"/>
    <mergeCell ref="A31:F31"/>
    <mergeCell ref="A25:A26"/>
    <mergeCell ref="B25:B26"/>
    <mergeCell ref="C25:C26"/>
    <mergeCell ref="D34:F34"/>
    <mergeCell ref="A20:F20"/>
    <mergeCell ref="A23:A24"/>
    <mergeCell ref="B48:C48"/>
    <mergeCell ref="A9:A10"/>
    <mergeCell ref="B9:B10"/>
    <mergeCell ref="A27:F27"/>
    <mergeCell ref="A29:F29"/>
    <mergeCell ref="B30:C30"/>
    <mergeCell ref="C9:C10"/>
    <mergeCell ref="A11:F11"/>
    <mergeCell ref="A13:F13"/>
    <mergeCell ref="B15:C15"/>
    <mergeCell ref="A14:F14"/>
    <mergeCell ref="A18:A19"/>
    <mergeCell ref="B18:B19"/>
    <mergeCell ref="C18:C19"/>
    <mergeCell ref="B2:C2"/>
    <mergeCell ref="A5:A6"/>
    <mergeCell ref="B5:B6"/>
    <mergeCell ref="C5:C6"/>
    <mergeCell ref="A1:F1"/>
  </mergeCells>
  <pageMargins left="0.7" right="0.7" top="0.75" bottom="0.75" header="0" footer="0"/>
  <pageSetup scale="69" orientation="portrait" r:id="rId1"/>
  <rowBreaks count="1" manualBreakCount="1">
    <brk id="3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6"/>
  <sheetViews>
    <sheetView zoomScaleNormal="100" workbookViewId="0">
      <selection activeCell="B4" sqref="B4"/>
    </sheetView>
  </sheetViews>
  <sheetFormatPr defaultColWidth="12.83203125" defaultRowHeight="15" x14ac:dyDescent="0.35"/>
  <cols>
    <col min="1" max="1" width="51" style="102" customWidth="1"/>
    <col min="2" max="2" width="57.1640625" style="88" customWidth="1"/>
    <col min="3" max="3" width="5.5" style="86" bestFit="1" customWidth="1"/>
    <col min="4" max="4" width="12.6640625" style="86" customWidth="1"/>
    <col min="5" max="5" width="14" style="86" customWidth="1"/>
    <col min="6" max="6" width="12.5" style="86" customWidth="1"/>
    <col min="7" max="7" width="8.1640625" style="86" customWidth="1"/>
    <col min="8" max="8" width="7.83203125" style="86" customWidth="1"/>
    <col min="9" max="25" width="10.1640625" style="86" customWidth="1"/>
    <col min="26" max="16384" width="12.83203125" style="86"/>
  </cols>
  <sheetData>
    <row r="1" spans="1:7" ht="51" customHeight="1" x14ac:dyDescent="0.25">
      <c r="A1" s="275" t="s">
        <v>262</v>
      </c>
      <c r="B1" s="275"/>
      <c r="C1" s="275"/>
      <c r="D1" s="275"/>
      <c r="E1" s="275"/>
      <c r="F1" s="275"/>
    </row>
    <row r="2" spans="1:7" s="101" customFormat="1" ht="26.25" thickBot="1" x14ac:dyDescent="0.3">
      <c r="A2" s="87" t="s">
        <v>1</v>
      </c>
      <c r="B2" s="216" t="s">
        <v>2</v>
      </c>
      <c r="C2" s="216"/>
      <c r="D2" s="87" t="s">
        <v>3</v>
      </c>
      <c r="E2" s="87" t="s">
        <v>4</v>
      </c>
      <c r="F2" s="87" t="s">
        <v>5</v>
      </c>
    </row>
    <row r="3" spans="1:7" ht="47.25" x14ac:dyDescent="0.35">
      <c r="A3" s="99" t="s">
        <v>6</v>
      </c>
      <c r="B3" s="105" t="s">
        <v>129</v>
      </c>
      <c r="C3" s="90">
        <v>0.02</v>
      </c>
      <c r="D3" s="91">
        <v>20000000</v>
      </c>
      <c r="E3" s="148">
        <v>20400000</v>
      </c>
      <c r="F3" s="148">
        <v>20808000</v>
      </c>
    </row>
    <row r="4" spans="1:7" ht="22.5" customHeight="1" x14ac:dyDescent="0.35">
      <c r="A4" s="99" t="s">
        <v>130</v>
      </c>
      <c r="B4" s="105" t="s">
        <v>174</v>
      </c>
      <c r="C4" s="117" t="s">
        <v>263</v>
      </c>
      <c r="D4" s="148">
        <f t="shared" ref="D4:F4" si="0">D3*$C$4</f>
        <v>800000</v>
      </c>
      <c r="E4" s="148">
        <f t="shared" si="0"/>
        <v>816000</v>
      </c>
      <c r="F4" s="148">
        <f t="shared" si="0"/>
        <v>832320</v>
      </c>
    </row>
    <row r="5" spans="1:7" ht="15.75" x14ac:dyDescent="0.35">
      <c r="A5" s="226" t="s">
        <v>264</v>
      </c>
      <c r="B5" s="234" t="s">
        <v>265</v>
      </c>
      <c r="C5" s="247">
        <v>0.03</v>
      </c>
      <c r="D5" s="148">
        <f t="shared" ref="D5:F5" si="1">D4*D6</f>
        <v>640000</v>
      </c>
      <c r="E5" s="148">
        <f t="shared" si="1"/>
        <v>677280</v>
      </c>
      <c r="F5" s="148">
        <f t="shared" si="1"/>
        <v>715795.20000000007</v>
      </c>
    </row>
    <row r="6" spans="1:7" ht="34.5" customHeight="1" x14ac:dyDescent="0.35">
      <c r="A6" s="231"/>
      <c r="B6" s="235"/>
      <c r="C6" s="239"/>
      <c r="D6" s="90">
        <v>0.8</v>
      </c>
      <c r="E6" s="150">
        <f t="shared" ref="E6:F6" si="2">D6+$C$5</f>
        <v>0.83000000000000007</v>
      </c>
      <c r="F6" s="150">
        <f t="shared" si="2"/>
        <v>0.8600000000000001</v>
      </c>
    </row>
    <row r="7" spans="1:7" ht="14.25" x14ac:dyDescent="0.35">
      <c r="A7" s="226" t="s">
        <v>266</v>
      </c>
      <c r="B7" s="234" t="s">
        <v>267</v>
      </c>
      <c r="C7" s="278">
        <v>0.18</v>
      </c>
      <c r="D7" s="279">
        <f t="shared" ref="D7:F7" si="3">$C$7*D5</f>
        <v>115200</v>
      </c>
      <c r="E7" s="279">
        <f t="shared" si="3"/>
        <v>121910.39999999999</v>
      </c>
      <c r="F7" s="279">
        <f t="shared" si="3"/>
        <v>128843.13600000001</v>
      </c>
    </row>
    <row r="8" spans="1:7" ht="14.25" x14ac:dyDescent="0.35">
      <c r="A8" s="231"/>
      <c r="B8" s="235"/>
      <c r="C8" s="227"/>
      <c r="D8" s="280"/>
      <c r="E8" s="280"/>
      <c r="F8" s="280"/>
    </row>
    <row r="9" spans="1:7" ht="15.75" x14ac:dyDescent="0.35">
      <c r="A9" s="226" t="s">
        <v>268</v>
      </c>
      <c r="B9" s="234" t="s">
        <v>269</v>
      </c>
      <c r="C9" s="247">
        <v>0.1</v>
      </c>
      <c r="D9" s="148">
        <f t="shared" ref="D9:F9" si="4">D7*D10</f>
        <v>17280</v>
      </c>
      <c r="E9" s="148">
        <f t="shared" si="4"/>
        <v>30477.599999999999</v>
      </c>
      <c r="F9" s="148">
        <f t="shared" si="4"/>
        <v>45095.097600000001</v>
      </c>
    </row>
    <row r="10" spans="1:7" ht="31.5" customHeight="1" x14ac:dyDescent="0.35">
      <c r="A10" s="231"/>
      <c r="B10" s="235"/>
      <c r="C10" s="239"/>
      <c r="D10" s="90">
        <v>0.15</v>
      </c>
      <c r="E10" s="150">
        <f t="shared" ref="E10:F10" si="5">D10+$C$9</f>
        <v>0.25</v>
      </c>
      <c r="F10" s="150">
        <f t="shared" si="5"/>
        <v>0.35</v>
      </c>
    </row>
    <row r="11" spans="1:7" ht="17.25" x14ac:dyDescent="0.35">
      <c r="A11" s="244"/>
      <c r="B11" s="222"/>
      <c r="C11" s="222"/>
      <c r="D11" s="222"/>
      <c r="E11" s="222"/>
      <c r="F11" s="223"/>
    </row>
    <row r="12" spans="1:7" ht="47.25" x14ac:dyDescent="0.35">
      <c r="A12" s="99" t="s">
        <v>270</v>
      </c>
      <c r="B12" s="105" t="s">
        <v>271</v>
      </c>
      <c r="C12" s="97" t="s">
        <v>272</v>
      </c>
      <c r="D12" s="148">
        <f t="shared" ref="D12:F12" si="6">$C$12*D9</f>
        <v>17280</v>
      </c>
      <c r="E12" s="148">
        <f t="shared" si="6"/>
        <v>30477.599999999999</v>
      </c>
      <c r="F12" s="148">
        <f t="shared" si="6"/>
        <v>45095.097600000001</v>
      </c>
    </row>
    <row r="13" spans="1:7" ht="17.25" x14ac:dyDescent="0.35">
      <c r="A13" s="244"/>
      <c r="B13" s="222"/>
      <c r="C13" s="222"/>
      <c r="D13" s="222"/>
      <c r="E13" s="222"/>
      <c r="F13" s="223"/>
    </row>
    <row r="14" spans="1:7" s="102" customFormat="1" ht="32.25" thickBot="1" x14ac:dyDescent="0.4">
      <c r="A14" s="100" t="s">
        <v>273</v>
      </c>
      <c r="B14" s="114" t="s">
        <v>274</v>
      </c>
      <c r="C14" s="116">
        <v>6</v>
      </c>
      <c r="D14" s="147">
        <f t="shared" ref="D14:F14" si="7">D12*$C$14</f>
        <v>103680</v>
      </c>
      <c r="E14" s="147">
        <f t="shared" si="7"/>
        <v>182865.59999999998</v>
      </c>
      <c r="F14" s="147">
        <f t="shared" si="7"/>
        <v>270570.58559999999</v>
      </c>
    </row>
    <row r="15" spans="1:7" thickTop="1" x14ac:dyDescent="0.35">
      <c r="A15" s="276"/>
      <c r="B15" s="277"/>
      <c r="C15" s="277"/>
      <c r="D15" s="277"/>
      <c r="E15" s="277"/>
      <c r="F15" s="277"/>
      <c r="G15" s="277"/>
    </row>
    <row r="16" spans="1:7" ht="14.25" x14ac:dyDescent="0.35">
      <c r="A16" s="118"/>
    </row>
  </sheetData>
  <sheetProtection sheet="1" objects="1" scenarios="1"/>
  <mergeCells count="17">
    <mergeCell ref="A13:F13"/>
    <mergeCell ref="A1:F1"/>
    <mergeCell ref="A15:G15"/>
    <mergeCell ref="B2:C2"/>
    <mergeCell ref="A5:A6"/>
    <mergeCell ref="B5:B6"/>
    <mergeCell ref="C5:C6"/>
    <mergeCell ref="A7:A8"/>
    <mergeCell ref="B7:B8"/>
    <mergeCell ref="C7:C8"/>
    <mergeCell ref="D7:D8"/>
    <mergeCell ref="E7:E8"/>
    <mergeCell ref="F7:F8"/>
    <mergeCell ref="A9:A10"/>
    <mergeCell ref="B9:B10"/>
    <mergeCell ref="C9:C10"/>
    <mergeCell ref="A11:F11"/>
  </mergeCells>
  <pageMargins left="0.7" right="0.7" top="0.75" bottom="0.75" header="0" footer="0"/>
  <pageSetup scale="9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1"/>
  <sheetViews>
    <sheetView zoomScaleNormal="100" workbookViewId="0">
      <selection activeCell="E6" sqref="E6"/>
    </sheetView>
  </sheetViews>
  <sheetFormatPr defaultColWidth="12.83203125" defaultRowHeight="15" x14ac:dyDescent="0.35"/>
  <cols>
    <col min="1" max="1" width="53" style="102" customWidth="1"/>
    <col min="2" max="2" width="55.5" style="88" bestFit="1" customWidth="1"/>
    <col min="3" max="3" width="4.5" style="86" bestFit="1" customWidth="1"/>
    <col min="4" max="4" width="14" style="86" customWidth="1"/>
    <col min="5" max="5" width="13.1640625" style="86" customWidth="1"/>
    <col min="6" max="6" width="12.6640625" style="86" customWidth="1"/>
    <col min="7" max="7" width="49.1640625" style="86" customWidth="1"/>
    <col min="8" max="25" width="7.83203125" style="86" customWidth="1"/>
    <col min="26" max="16384" width="12.83203125" style="86"/>
  </cols>
  <sheetData>
    <row r="1" spans="1:25" ht="45.75" customHeight="1" x14ac:dyDescent="0.25">
      <c r="A1" s="275" t="s">
        <v>275</v>
      </c>
      <c r="B1" s="275"/>
      <c r="C1" s="275"/>
      <c r="D1" s="275"/>
      <c r="E1" s="275"/>
      <c r="F1" s="275"/>
    </row>
    <row r="2" spans="1:25" s="101" customFormat="1" ht="26.25" thickBot="1" x14ac:dyDescent="0.3">
      <c r="A2" s="87" t="s">
        <v>1</v>
      </c>
      <c r="B2" s="216" t="s">
        <v>2</v>
      </c>
      <c r="C2" s="216"/>
      <c r="D2" s="87" t="s">
        <v>3</v>
      </c>
      <c r="E2" s="87" t="s">
        <v>4</v>
      </c>
      <c r="F2" s="87" t="s">
        <v>5</v>
      </c>
    </row>
    <row r="3" spans="1:25" ht="47.25" x14ac:dyDescent="0.35">
      <c r="A3" s="99" t="s">
        <v>6</v>
      </c>
      <c r="B3" s="105" t="s">
        <v>276</v>
      </c>
      <c r="C3" s="90">
        <v>0.02</v>
      </c>
      <c r="D3" s="91">
        <v>20000000</v>
      </c>
      <c r="E3" s="148">
        <f t="shared" ref="E3:F3" si="0">($C$3*D3)+D3</f>
        <v>20400000</v>
      </c>
      <c r="F3" s="148">
        <f t="shared" si="0"/>
        <v>20808000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5" ht="47.25" x14ac:dyDescent="0.35">
      <c r="A4" s="99" t="s">
        <v>277</v>
      </c>
      <c r="B4" s="110" t="s">
        <v>278</v>
      </c>
      <c r="C4" s="98">
        <v>35</v>
      </c>
      <c r="D4" s="148">
        <f t="shared" ref="D4:F4" si="1">D3*$C$4/1000</f>
        <v>700000</v>
      </c>
      <c r="E4" s="148">
        <f t="shared" si="1"/>
        <v>714000</v>
      </c>
      <c r="F4" s="148">
        <f t="shared" si="1"/>
        <v>728280</v>
      </c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25" ht="15.75" x14ac:dyDescent="0.35">
      <c r="A5" s="200" t="s">
        <v>279</v>
      </c>
      <c r="B5" s="234" t="s">
        <v>280</v>
      </c>
      <c r="C5" s="247">
        <v>0.05</v>
      </c>
      <c r="D5" s="148">
        <f t="shared" ref="D5:F5" si="2">D6*D4</f>
        <v>350000</v>
      </c>
      <c r="E5" s="148">
        <f t="shared" si="2"/>
        <v>392700.00000000006</v>
      </c>
      <c r="F5" s="148">
        <f t="shared" si="2"/>
        <v>436968.00000000006</v>
      </c>
    </row>
    <row r="6" spans="1:25" ht="15.75" x14ac:dyDescent="0.35">
      <c r="A6" s="217"/>
      <c r="B6" s="253"/>
      <c r="C6" s="281"/>
      <c r="D6" s="90">
        <v>0.5</v>
      </c>
      <c r="E6" s="150">
        <f t="shared" ref="E6:F6" si="3">D6+$C$5</f>
        <v>0.55000000000000004</v>
      </c>
      <c r="F6" s="150">
        <f t="shared" si="3"/>
        <v>0.60000000000000009</v>
      </c>
    </row>
    <row r="7" spans="1:25" ht="55.5" customHeight="1" x14ac:dyDescent="0.35">
      <c r="A7" s="113" t="s">
        <v>281</v>
      </c>
      <c r="B7" s="110" t="s">
        <v>282</v>
      </c>
      <c r="C7" s="90">
        <v>0.03</v>
      </c>
      <c r="D7" s="148">
        <f t="shared" ref="D7:F7" si="4">$C$7*D5</f>
        <v>10500</v>
      </c>
      <c r="E7" s="148">
        <f t="shared" si="4"/>
        <v>11781.000000000002</v>
      </c>
      <c r="F7" s="148">
        <f t="shared" si="4"/>
        <v>13109.04</v>
      </c>
    </row>
    <row r="8" spans="1:25" ht="34.5" customHeight="1" x14ac:dyDescent="0.35">
      <c r="A8" s="72" t="s">
        <v>283</v>
      </c>
      <c r="B8" s="110" t="s">
        <v>284</v>
      </c>
      <c r="C8" s="90">
        <v>0.35</v>
      </c>
      <c r="D8" s="148">
        <f t="shared" ref="D8:F8" si="5">$C$8*D7</f>
        <v>3674.9999999999995</v>
      </c>
      <c r="E8" s="148">
        <f t="shared" si="5"/>
        <v>4123.3500000000004</v>
      </c>
      <c r="F8" s="148">
        <f t="shared" si="5"/>
        <v>4588.1639999999998</v>
      </c>
    </row>
    <row r="9" spans="1:25" ht="17.25" x14ac:dyDescent="0.35">
      <c r="A9" s="244"/>
      <c r="B9" s="222"/>
      <c r="C9" s="222"/>
      <c r="D9" s="222"/>
      <c r="E9" s="222"/>
      <c r="F9" s="223"/>
    </row>
    <row r="10" spans="1:25" s="102" customFormat="1" ht="48" thickBot="1" x14ac:dyDescent="0.4">
      <c r="A10" s="100" t="s">
        <v>285</v>
      </c>
      <c r="B10" s="114" t="s">
        <v>286</v>
      </c>
      <c r="C10" s="115">
        <v>1</v>
      </c>
      <c r="D10" s="147">
        <f t="shared" ref="D10:F10" si="6">$C$10*D8</f>
        <v>3674.9999999999995</v>
      </c>
      <c r="E10" s="147">
        <f t="shared" si="6"/>
        <v>4123.3500000000004</v>
      </c>
      <c r="F10" s="147">
        <f t="shared" si="6"/>
        <v>4588.1639999999998</v>
      </c>
    </row>
    <row r="11" spans="1:25" ht="15.75" thickTop="1" x14ac:dyDescent="0.35"/>
  </sheetData>
  <sheetProtection sheet="1" objects="1" scenarios="1"/>
  <mergeCells count="6">
    <mergeCell ref="A1:F1"/>
    <mergeCell ref="A9:F9"/>
    <mergeCell ref="B2:C2"/>
    <mergeCell ref="A5:A6"/>
    <mergeCell ref="B5:B6"/>
    <mergeCell ref="C5:C6"/>
  </mergeCells>
  <pageMargins left="0.7" right="0.7" top="0.75" bottom="0.75" header="0" footer="0"/>
  <pageSetup scale="9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BD980E8E6D8842B62C624781F52C72" ma:contentTypeVersion="12" ma:contentTypeDescription="Create a new document." ma:contentTypeScope="" ma:versionID="627ee3266de6bc1a18849dba51de3214">
  <xsd:schema xmlns:xsd="http://www.w3.org/2001/XMLSchema" xmlns:xs="http://www.w3.org/2001/XMLSchema" xmlns:p="http://schemas.microsoft.com/office/2006/metadata/properties" xmlns:ns2="926fd46c-697a-4eb5-9a1f-2dcc67a8f791" xmlns:ns3="3850dad2-08ec-46e2-bf4c-a2af81d6e245" targetNamespace="http://schemas.microsoft.com/office/2006/metadata/properties" ma:root="true" ma:fieldsID="506ad5414d404d32589a6dbcd81b3a24" ns2:_="" ns3:_="">
    <xsd:import namespace="926fd46c-697a-4eb5-9a1f-2dcc67a8f791"/>
    <xsd:import namespace="3850dad2-08ec-46e2-bf4c-a2af81d6e2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fd46c-697a-4eb5-9a1f-2dcc67a8f7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50dad2-08ec-46e2-bf4c-a2af81d6e24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EC1F98-D69D-48E2-92E3-87CCCF61F8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6fd46c-697a-4eb5-9a1f-2dcc67a8f791"/>
    <ds:schemaRef ds:uri="3850dad2-08ec-46e2-bf4c-a2af81d6e2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A19B41-B151-418A-AA77-5832B7BCF0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CE53EF-1FCF-449B-9532-5AA2F407BD65}">
  <ds:schemaRefs>
    <ds:schemaRef ds:uri="http://schemas.microsoft.com/office/2006/metadata/properties"/>
    <ds:schemaRef ds:uri="http://schemas.microsoft.com/office/infopath/2007/PartnerControls"/>
    <ds:schemaRef ds:uri="b6e4cf99-c102-4343-aee4-63a0bb87078f"/>
    <ds:schemaRef ds:uri="8c813e63-c33a-400e-8ffd-1ae91a7b6c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PCU</vt:lpstr>
      <vt:lpstr>Implants</vt:lpstr>
      <vt:lpstr>Préservatif féminin</vt:lpstr>
      <vt:lpstr>HPP</vt:lpstr>
      <vt:lpstr>Draps calibrés</vt:lpstr>
      <vt:lpstr>Hypertension sévère</vt:lpstr>
      <vt:lpstr>Éclampsie</vt:lpstr>
      <vt:lpstr>SDR-CP</vt:lpstr>
      <vt:lpstr>Réanimation</vt:lpstr>
      <vt:lpstr>Soins du cordon - CHX</vt:lpstr>
      <vt:lpstr>IBPG</vt:lpstr>
      <vt:lpstr>Pneumonie</vt:lpstr>
      <vt:lpstr>Pneumonie (simplifiée)</vt:lpstr>
      <vt:lpstr>Diarrhée</vt:lpstr>
      <vt:lpstr>Diarrhée (simplifiée)</vt:lpstr>
      <vt:lpstr>PSBI-VSD  (Filled)</vt:lpstr>
      <vt:lpstr>HPP!Print_Area</vt:lpstr>
      <vt:lpstr>'Hypertension sévère'!Print_Area</vt:lpstr>
      <vt:lpstr>'Soins du cordon - CHX'!Print_Area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Oumer,Andualem</dc:creator>
  <cp:keywords/>
  <dc:description/>
  <cp:lastModifiedBy>Briggs,Jane</cp:lastModifiedBy>
  <cp:revision/>
  <dcterms:created xsi:type="dcterms:W3CDTF">2015-06-05T18:17:20Z</dcterms:created>
  <dcterms:modified xsi:type="dcterms:W3CDTF">2025-03-26T17:24:13Z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0x010100DDBD980E8E6D8842B62C624781F52C72</vt:lpwstr>
  </property>
  <property fmtid="{D5CDD505-2E9C-101B-9397-08002B2CF9AE}" pid="3" name="MediaServiceImageTags">
    <vt:lpwstr/>
  </property>
</Properties>
</file>